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5480" windowHeight="8510" tabRatio="822" activeTab="4"/>
  </bookViews>
  <sheets>
    <sheet name="Гражданские" sheetId="1" r:id="rId1"/>
    <sheet name="Административные" sheetId="8" r:id="rId2"/>
    <sheet name="Уголовные" sheetId="12" r:id="rId3"/>
    <sheet name="По КоАП РФ" sheetId="10" r:id="rId4"/>
    <sheet name="Материалы" sheetId="11" r:id="rId5"/>
  </sheets>
  <externalReferences>
    <externalReference r:id="rId6"/>
  </externalReferences>
  <definedNames>
    <definedName name="за_период" localSheetId="2">#REF!</definedName>
    <definedName name="за_период">#REF!</definedName>
    <definedName name="за_период1">[1]Списки!$A$2:$A$13</definedName>
    <definedName name="_xlnm.Print_Area" localSheetId="1">Административные!$A$1:$V$22</definedName>
    <definedName name="_xlnm.Print_Area" localSheetId="0">Гражданские!$A$1:$V$22</definedName>
    <definedName name="_xlnm.Print_Area" localSheetId="4">Материалы!$A$1:$T$22</definedName>
    <definedName name="_xlnm.Print_Area" localSheetId="3">'По КоАП РФ'!$A$1:$X$22</definedName>
    <definedName name="_xlnm.Print_Area" localSheetId="2">Уголовные!$A$1:$W$22</definedName>
  </definedNames>
  <calcPr calcId="145621" refMode="R1C1"/>
  <customWorkbookViews>
    <customWorkbookView name="Справка_по_рассмотреным_делам" guid="{91E957ED-5B8B-460E-9EA6-58C50BC048FD}" maximized="1" xWindow="-9" yWindow="-9" windowWidth="1458" windowHeight="870" tabRatio="82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0" l="1"/>
  <c r="K22" i="10" l="1"/>
  <c r="F10" i="10" l="1"/>
  <c r="F11" i="10"/>
  <c r="F12" i="10"/>
  <c r="F13" i="10"/>
  <c r="F17" i="10"/>
  <c r="F18" i="10"/>
  <c r="F19" i="10"/>
  <c r="F20" i="10"/>
  <c r="F9" i="10"/>
  <c r="E21" i="12" l="1"/>
  <c r="E21" i="1" l="1"/>
  <c r="B22" i="11" l="1"/>
  <c r="B21" i="11"/>
  <c r="B22" i="10"/>
  <c r="B21" i="10"/>
  <c r="R22" i="8" l="1"/>
  <c r="Q22" i="8"/>
  <c r="M22" i="8"/>
  <c r="L22" i="8"/>
  <c r="K22" i="8"/>
  <c r="J22" i="8"/>
  <c r="I22" i="8"/>
  <c r="H22" i="8"/>
  <c r="G22" i="8"/>
  <c r="E22" i="8"/>
  <c r="R21" i="8"/>
  <c r="Q21" i="8"/>
  <c r="M21" i="8"/>
  <c r="L21" i="8"/>
  <c r="K21" i="8"/>
  <c r="J21" i="8"/>
  <c r="I21" i="8"/>
  <c r="H21" i="8"/>
  <c r="G21" i="8"/>
  <c r="E21" i="8"/>
  <c r="R22" i="11" l="1"/>
  <c r="Q22" i="11"/>
  <c r="P22" i="11"/>
  <c r="O22" i="11"/>
  <c r="M22" i="11"/>
  <c r="L22" i="11"/>
  <c r="K22" i="11"/>
  <c r="J22" i="11"/>
  <c r="I22" i="11"/>
  <c r="H22" i="11"/>
  <c r="G22" i="11"/>
  <c r="F22" i="11"/>
  <c r="E22" i="11"/>
  <c r="R21" i="11"/>
  <c r="Q21" i="11"/>
  <c r="P21" i="11"/>
  <c r="O21" i="11"/>
  <c r="M21" i="11"/>
  <c r="L21" i="11"/>
  <c r="K21" i="11"/>
  <c r="J21" i="11"/>
  <c r="I21" i="11"/>
  <c r="H21" i="11"/>
  <c r="G21" i="11"/>
  <c r="F21" i="11"/>
  <c r="E21" i="11"/>
  <c r="A15" i="11"/>
  <c r="B16" i="11"/>
  <c r="B15" i="11"/>
  <c r="B14" i="11"/>
  <c r="B13" i="11"/>
  <c r="B12" i="11"/>
  <c r="B11" i="11"/>
  <c r="B10" i="11"/>
  <c r="B9" i="11"/>
  <c r="Q2" i="11"/>
  <c r="H2" i="11"/>
  <c r="P3" i="10"/>
  <c r="R2" i="10"/>
  <c r="S2" i="12"/>
  <c r="H2" i="12"/>
  <c r="U22" i="10"/>
  <c r="T22" i="10"/>
  <c r="R22" i="10"/>
  <c r="Q22" i="10"/>
  <c r="O22" i="10"/>
  <c r="N22" i="10"/>
  <c r="M22" i="10"/>
  <c r="L22" i="10"/>
  <c r="F22" i="10" s="1"/>
  <c r="J22" i="10"/>
  <c r="I22" i="10"/>
  <c r="H22" i="10"/>
  <c r="G22" i="10"/>
  <c r="U21" i="10"/>
  <c r="T21" i="10"/>
  <c r="R21" i="10"/>
  <c r="Q21" i="10"/>
  <c r="O21" i="10"/>
  <c r="N21" i="10"/>
  <c r="M21" i="10"/>
  <c r="L21" i="10"/>
  <c r="K21" i="10"/>
  <c r="J21" i="10"/>
  <c r="I21" i="10"/>
  <c r="H21" i="10"/>
  <c r="G21" i="10"/>
  <c r="A15" i="10"/>
  <c r="B16" i="10"/>
  <c r="B15" i="10"/>
  <c r="B14" i="10"/>
  <c r="B13" i="10"/>
  <c r="B12" i="10"/>
  <c r="B11" i="10"/>
  <c r="B10" i="10"/>
  <c r="B9" i="10"/>
  <c r="S22" i="12"/>
  <c r="R22" i="12"/>
  <c r="N22" i="12"/>
  <c r="M22" i="12"/>
  <c r="L22" i="12"/>
  <c r="K22" i="12"/>
  <c r="J22" i="12"/>
  <c r="I22" i="12"/>
  <c r="H22" i="12"/>
  <c r="G22" i="12"/>
  <c r="E22" i="12"/>
  <c r="S21" i="12"/>
  <c r="R21" i="12"/>
  <c r="N21" i="12"/>
  <c r="M21" i="12"/>
  <c r="L21" i="12"/>
  <c r="K21" i="12"/>
  <c r="J21" i="12"/>
  <c r="I21" i="12"/>
  <c r="H21" i="12"/>
  <c r="G21" i="12"/>
  <c r="B22" i="1"/>
  <c r="B21" i="1"/>
  <c r="B16" i="1"/>
  <c r="J21" i="1" s="1"/>
  <c r="B15" i="1"/>
  <c r="B14" i="1"/>
  <c r="B13" i="1"/>
  <c r="B13" i="8" s="1"/>
  <c r="B12" i="1"/>
  <c r="B12" i="12" s="1"/>
  <c r="B11" i="1"/>
  <c r="B11" i="8" s="1"/>
  <c r="B22" i="8"/>
  <c r="B21" i="8"/>
  <c r="B15" i="8"/>
  <c r="B12" i="8"/>
  <c r="B14" i="8"/>
  <c r="B22" i="12"/>
  <c r="B21" i="12"/>
  <c r="A15" i="12"/>
  <c r="B16" i="12"/>
  <c r="B15" i="12"/>
  <c r="B14" i="12"/>
  <c r="B11" i="12"/>
  <c r="B10" i="12"/>
  <c r="B9" i="12"/>
  <c r="H22" i="1"/>
  <c r="U2" i="8"/>
  <c r="J2" i="8"/>
  <c r="B16" i="8"/>
  <c r="A15" i="8"/>
  <c r="B10" i="8"/>
  <c r="B9" i="8"/>
  <c r="F21" i="10" l="1"/>
  <c r="R21" i="1"/>
  <c r="L22" i="1"/>
  <c r="B13" i="12"/>
  <c r="H21" i="1"/>
  <c r="L21" i="1"/>
  <c r="E22" i="1"/>
  <c r="J22" i="1"/>
  <c r="Q22" i="1"/>
  <c r="G21" i="1"/>
  <c r="I21" i="1"/>
  <c r="K21" i="1"/>
  <c r="M21" i="1"/>
  <c r="Q21" i="1"/>
  <c r="G22" i="1"/>
  <c r="I22" i="1"/>
  <c r="K22" i="1"/>
  <c r="M22" i="1"/>
  <c r="R22" i="1"/>
  <c r="C15" i="10"/>
  <c r="C17" i="10"/>
  <c r="C18" i="10"/>
  <c r="O21" i="1" l="1"/>
  <c r="C22" i="1" l="1"/>
  <c r="C22" i="8" s="1"/>
  <c r="C21" i="1"/>
  <c r="C21" i="11" s="1"/>
  <c r="C21" i="8" l="1"/>
  <c r="C20" i="12" l="1"/>
  <c r="C19" i="12"/>
  <c r="C18" i="12"/>
  <c r="C17" i="12"/>
  <c r="C16" i="12"/>
  <c r="C15" i="12"/>
  <c r="C14" i="12"/>
  <c r="C13" i="12"/>
  <c r="C12" i="12"/>
  <c r="C11" i="12"/>
  <c r="C10" i="12"/>
  <c r="C9" i="12"/>
  <c r="B30" i="12"/>
  <c r="B26" i="12"/>
  <c r="T22" i="12"/>
  <c r="U21" i="12"/>
  <c r="F21" i="12"/>
  <c r="U20" i="12"/>
  <c r="T20" i="12"/>
  <c r="P20" i="12"/>
  <c r="Q20" i="12" s="1"/>
  <c r="O20" i="12"/>
  <c r="F20" i="12"/>
  <c r="D20" i="12" s="1"/>
  <c r="U19" i="12"/>
  <c r="V19" i="12" s="1"/>
  <c r="T19" i="12"/>
  <c r="Q19" i="12"/>
  <c r="P19" i="12"/>
  <c r="O19" i="12"/>
  <c r="F19" i="12"/>
  <c r="D19" i="12"/>
  <c r="W19" i="12" s="1"/>
  <c r="U18" i="12"/>
  <c r="T18" i="12"/>
  <c r="P18" i="12"/>
  <c r="Q18" i="12" s="1"/>
  <c r="O18" i="12"/>
  <c r="F18" i="12"/>
  <c r="D18" i="12" s="1"/>
  <c r="U17" i="12"/>
  <c r="V17" i="12" s="1"/>
  <c r="T17" i="12"/>
  <c r="Q17" i="12"/>
  <c r="P17" i="12"/>
  <c r="O17" i="12"/>
  <c r="F17" i="12"/>
  <c r="D17" i="12"/>
  <c r="W17" i="12" s="1"/>
  <c r="U16" i="12"/>
  <c r="T16" i="12"/>
  <c r="P16" i="12"/>
  <c r="Q16" i="12" s="1"/>
  <c r="O16" i="12"/>
  <c r="F16" i="12"/>
  <c r="D16" i="12" s="1"/>
  <c r="U15" i="12"/>
  <c r="T15" i="12"/>
  <c r="Q15" i="12"/>
  <c r="P15" i="12"/>
  <c r="O15" i="12"/>
  <c r="F15" i="12"/>
  <c r="D15" i="12" s="1"/>
  <c r="U14" i="12"/>
  <c r="T14" i="12"/>
  <c r="P14" i="12"/>
  <c r="Q14" i="12" s="1"/>
  <c r="O14" i="12"/>
  <c r="F14" i="12"/>
  <c r="D14" i="12" s="1"/>
  <c r="U13" i="12"/>
  <c r="V13" i="12" s="1"/>
  <c r="T13" i="12"/>
  <c r="Q13" i="12"/>
  <c r="P13" i="12"/>
  <c r="O13" i="12"/>
  <c r="F13" i="12"/>
  <c r="D13" i="12"/>
  <c r="U12" i="12"/>
  <c r="T12" i="12"/>
  <c r="P12" i="12"/>
  <c r="Q12" i="12" s="1"/>
  <c r="O12" i="12"/>
  <c r="F12" i="12"/>
  <c r="D12" i="12" s="1"/>
  <c r="U11" i="12"/>
  <c r="T11" i="12"/>
  <c r="P11" i="12"/>
  <c r="Q11" i="12" s="1"/>
  <c r="O11" i="12"/>
  <c r="F11" i="12"/>
  <c r="D11" i="12" s="1"/>
  <c r="U10" i="12"/>
  <c r="T10" i="12"/>
  <c r="P10" i="12"/>
  <c r="Q10" i="12" s="1"/>
  <c r="O10" i="12"/>
  <c r="F10" i="12"/>
  <c r="D10" i="12" s="1"/>
  <c r="U9" i="12"/>
  <c r="T9" i="12"/>
  <c r="P9" i="12"/>
  <c r="Q9" i="12" s="1"/>
  <c r="O9" i="12"/>
  <c r="F9" i="12"/>
  <c r="D9" i="12" s="1"/>
  <c r="V15" i="12" l="1"/>
  <c r="W13" i="12"/>
  <c r="W11" i="12"/>
  <c r="W10" i="12"/>
  <c r="W9" i="12"/>
  <c r="W15" i="12"/>
  <c r="W12" i="12"/>
  <c r="W14" i="12"/>
  <c r="W16" i="12"/>
  <c r="W18" i="12"/>
  <c r="W20" i="12"/>
  <c r="A1" i="12"/>
  <c r="V10" i="12"/>
  <c r="V11" i="12"/>
  <c r="V14" i="12"/>
  <c r="V16" i="12"/>
  <c r="V18" i="12"/>
  <c r="V20" i="12"/>
  <c r="O21" i="12"/>
  <c r="F22" i="12"/>
  <c r="D22" i="12" s="1"/>
  <c r="P22" i="12"/>
  <c r="Q22" i="12" s="1"/>
  <c r="V9" i="12"/>
  <c r="D21" i="12"/>
  <c r="V12" i="12"/>
  <c r="V21" i="12"/>
  <c r="P21" i="12"/>
  <c r="Q21" i="12" s="1"/>
  <c r="T21" i="12"/>
  <c r="O22" i="12"/>
  <c r="U22" i="12"/>
  <c r="V22" i="12" l="1"/>
  <c r="S9" i="1"/>
  <c r="B30" i="11"/>
  <c r="B26" i="11"/>
  <c r="D20" i="11"/>
  <c r="N20" i="11" s="1"/>
  <c r="S20" i="11" s="1"/>
  <c r="C20" i="11"/>
  <c r="D19" i="11"/>
  <c r="N19" i="11" s="1"/>
  <c r="S19" i="11" s="1"/>
  <c r="C19" i="11"/>
  <c r="B30" i="10"/>
  <c r="B26" i="10"/>
  <c r="B30" i="8"/>
  <c r="B26" i="8"/>
  <c r="B38" i="1"/>
  <c r="B34" i="1"/>
  <c r="B26" i="1"/>
  <c r="B30" i="1"/>
  <c r="S20" i="10"/>
  <c r="P20" i="10"/>
  <c r="E20" i="10"/>
  <c r="C20" i="10"/>
  <c r="S19" i="10"/>
  <c r="P19" i="10"/>
  <c r="E19" i="10"/>
  <c r="C19" i="10"/>
  <c r="T20" i="8"/>
  <c r="S20" i="8"/>
  <c r="O20" i="8"/>
  <c r="P20" i="8" s="1"/>
  <c r="N20" i="8"/>
  <c r="F20" i="8"/>
  <c r="D20" i="8" s="1"/>
  <c r="V20" i="8" s="1"/>
  <c r="T19" i="8"/>
  <c r="S19" i="8"/>
  <c r="O19" i="8"/>
  <c r="P19" i="8" s="1"/>
  <c r="N19" i="8"/>
  <c r="F19" i="8"/>
  <c r="D19" i="8" s="1"/>
  <c r="C19" i="8"/>
  <c r="T20" i="1"/>
  <c r="S20" i="1"/>
  <c r="O20" i="1"/>
  <c r="P20" i="1" s="1"/>
  <c r="N20" i="1"/>
  <c r="F20" i="1"/>
  <c r="D20" i="1" s="1"/>
  <c r="V20" i="1" s="1"/>
  <c r="T19" i="1"/>
  <c r="S19" i="1"/>
  <c r="O19" i="1"/>
  <c r="P19" i="1" s="1"/>
  <c r="N19" i="1"/>
  <c r="F19" i="1"/>
  <c r="D19" i="1" s="1"/>
  <c r="V19" i="1" s="1"/>
  <c r="A1" i="1" l="1"/>
  <c r="D20" i="10"/>
  <c r="T19" i="11"/>
  <c r="T20" i="11"/>
  <c r="P21" i="10"/>
  <c r="P22" i="10"/>
  <c r="V19" i="8"/>
  <c r="D19" i="10"/>
  <c r="X19" i="10" s="1"/>
  <c r="X20" i="10"/>
  <c r="U19" i="8"/>
  <c r="V19" i="10"/>
  <c r="V20" i="10"/>
  <c r="E22" i="10"/>
  <c r="E21" i="10"/>
  <c r="S21" i="10"/>
  <c r="S22" i="10"/>
  <c r="W19" i="10"/>
  <c r="W20" i="10"/>
  <c r="U20" i="8"/>
  <c r="U19" i="1"/>
  <c r="U20" i="1"/>
  <c r="D21" i="10" l="1"/>
  <c r="D10" i="11"/>
  <c r="N10" i="11" s="1"/>
  <c r="S10" i="11" s="1"/>
  <c r="D11" i="11"/>
  <c r="N11" i="11" s="1"/>
  <c r="S11" i="11" s="1"/>
  <c r="D12" i="11"/>
  <c r="N12" i="11" s="1"/>
  <c r="S12" i="11" s="1"/>
  <c r="D13" i="11"/>
  <c r="N13" i="11" s="1"/>
  <c r="S13" i="11" s="1"/>
  <c r="D14" i="11"/>
  <c r="N14" i="11" s="1"/>
  <c r="S14" i="11" s="1"/>
  <c r="D15" i="11"/>
  <c r="N15" i="11" s="1"/>
  <c r="S15" i="11" s="1"/>
  <c r="D16" i="11"/>
  <c r="D17" i="11"/>
  <c r="N17" i="11" s="1"/>
  <c r="S17" i="11" s="1"/>
  <c r="D18" i="11"/>
  <c r="N18" i="11" s="1"/>
  <c r="S18" i="11" s="1"/>
  <c r="D9" i="11"/>
  <c r="N16" i="11" l="1"/>
  <c r="S16" i="11" s="1"/>
  <c r="N9" i="11"/>
  <c r="S9" i="11" s="1"/>
  <c r="D22" i="11"/>
  <c r="C18" i="11"/>
  <c r="T18" i="11" s="1"/>
  <c r="C17" i="11"/>
  <c r="T17" i="11" s="1"/>
  <c r="C16" i="11"/>
  <c r="C15" i="11"/>
  <c r="T15" i="11" s="1"/>
  <c r="C14" i="11"/>
  <c r="T14" i="11" s="1"/>
  <c r="C13" i="11"/>
  <c r="T13" i="11" s="1"/>
  <c r="C12" i="11"/>
  <c r="T12" i="11" s="1"/>
  <c r="C11" i="11"/>
  <c r="T11" i="11" s="1"/>
  <c r="C10" i="11"/>
  <c r="T10" i="11" s="1"/>
  <c r="C9" i="11"/>
  <c r="T16" i="11" l="1"/>
  <c r="T9" i="11"/>
  <c r="N22" i="11"/>
  <c r="S22" i="11" s="1"/>
  <c r="D21" i="11"/>
  <c r="N21" i="11" s="1"/>
  <c r="S21" i="11" s="1"/>
  <c r="T21" i="11" s="1"/>
  <c r="A1" i="11"/>
  <c r="P10" i="10"/>
  <c r="P11" i="10"/>
  <c r="P13" i="10"/>
  <c r="P14" i="10"/>
  <c r="P15" i="10"/>
  <c r="P16" i="10"/>
  <c r="P17" i="10"/>
  <c r="P18" i="10"/>
  <c r="S10" i="10" l="1"/>
  <c r="S11" i="10"/>
  <c r="S13" i="10"/>
  <c r="S14" i="10"/>
  <c r="S15" i="10"/>
  <c r="S16" i="10"/>
  <c r="S17" i="10"/>
  <c r="S18" i="10"/>
  <c r="S9" i="10"/>
  <c r="P9" i="10" l="1"/>
  <c r="V17" i="10" l="1"/>
  <c r="V15" i="10"/>
  <c r="V13" i="10"/>
  <c r="V11" i="10"/>
  <c r="V18" i="10"/>
  <c r="V16" i="10"/>
  <c r="V14" i="10"/>
  <c r="V12" i="10"/>
  <c r="V10" i="10"/>
  <c r="V9" i="10"/>
  <c r="V22" i="10" l="1"/>
  <c r="V21" i="10"/>
  <c r="E10" i="10"/>
  <c r="E12" i="10"/>
  <c r="E17" i="10"/>
  <c r="E18" i="10"/>
  <c r="E9" i="10"/>
  <c r="D18" i="10" l="1"/>
  <c r="W18" i="10" s="1"/>
  <c r="D17" i="10"/>
  <c r="W17" i="10" s="1"/>
  <c r="W16" i="10"/>
  <c r="C16" i="10"/>
  <c r="D15" i="10"/>
  <c r="W15" i="10" s="1"/>
  <c r="W14" i="10"/>
  <c r="C14" i="10"/>
  <c r="D13" i="10"/>
  <c r="W13" i="10" s="1"/>
  <c r="C13" i="10"/>
  <c r="D12" i="10"/>
  <c r="W12" i="10" s="1"/>
  <c r="C12" i="10"/>
  <c r="W11" i="10"/>
  <c r="C11" i="10"/>
  <c r="D10" i="10"/>
  <c r="W10" i="10" s="1"/>
  <c r="C10" i="10"/>
  <c r="D9" i="10"/>
  <c r="W9" i="10" s="1"/>
  <c r="C9" i="10"/>
  <c r="X9" i="10" l="1"/>
  <c r="X10" i="10"/>
  <c r="X18" i="10"/>
  <c r="X13" i="10"/>
  <c r="X17" i="10"/>
  <c r="X14" i="10"/>
  <c r="X16" i="10"/>
  <c r="X15" i="10"/>
  <c r="X11" i="10"/>
  <c r="X12" i="10"/>
  <c r="A1" i="10"/>
  <c r="W21" i="10"/>
  <c r="D22" i="10"/>
  <c r="W22" i="10" l="1"/>
  <c r="C18" i="8" l="1"/>
  <c r="C17" i="8"/>
  <c r="C16" i="8"/>
  <c r="C15" i="8"/>
  <c r="C14" i="8"/>
  <c r="C13" i="8"/>
  <c r="C12" i="8"/>
  <c r="C11" i="8"/>
  <c r="C10" i="8"/>
  <c r="C9" i="8"/>
  <c r="S22" i="8"/>
  <c r="F22" i="8"/>
  <c r="D22" i="8" s="1"/>
  <c r="S21" i="8"/>
  <c r="F21" i="8"/>
  <c r="D21" i="8" s="1"/>
  <c r="T18" i="8"/>
  <c r="S18" i="8"/>
  <c r="O18" i="8"/>
  <c r="P18" i="8" s="1"/>
  <c r="N18" i="8"/>
  <c r="F18" i="8"/>
  <c r="D18" i="8" s="1"/>
  <c r="T17" i="8"/>
  <c r="S17" i="8"/>
  <c r="O17" i="8"/>
  <c r="P17" i="8" s="1"/>
  <c r="N17" i="8"/>
  <c r="F17" i="8"/>
  <c r="D17" i="8" s="1"/>
  <c r="T16" i="8"/>
  <c r="S16" i="8"/>
  <c r="O16" i="8"/>
  <c r="P16" i="8" s="1"/>
  <c r="N16" i="8"/>
  <c r="F16" i="8"/>
  <c r="D16" i="8" s="1"/>
  <c r="T15" i="8"/>
  <c r="S15" i="8"/>
  <c r="O15" i="8"/>
  <c r="P15" i="8" s="1"/>
  <c r="N15" i="8"/>
  <c r="F15" i="8"/>
  <c r="D15" i="8" s="1"/>
  <c r="T14" i="8"/>
  <c r="S14" i="8"/>
  <c r="O14" i="8"/>
  <c r="P14" i="8" s="1"/>
  <c r="N14" i="8"/>
  <c r="F14" i="8"/>
  <c r="D14" i="8" s="1"/>
  <c r="T13" i="8"/>
  <c r="S13" i="8"/>
  <c r="O13" i="8"/>
  <c r="P13" i="8" s="1"/>
  <c r="N13" i="8"/>
  <c r="F13" i="8"/>
  <c r="D13" i="8" s="1"/>
  <c r="T12" i="8"/>
  <c r="S12" i="8"/>
  <c r="O12" i="8"/>
  <c r="P12" i="8" s="1"/>
  <c r="N12" i="8"/>
  <c r="F12" i="8"/>
  <c r="D12" i="8" s="1"/>
  <c r="T11" i="8"/>
  <c r="S11" i="8"/>
  <c r="O11" i="8"/>
  <c r="P11" i="8" s="1"/>
  <c r="N11" i="8"/>
  <c r="F11" i="8"/>
  <c r="D11" i="8" s="1"/>
  <c r="T10" i="8"/>
  <c r="S10" i="8"/>
  <c r="O10" i="8"/>
  <c r="P10" i="8" s="1"/>
  <c r="N10" i="8"/>
  <c r="F10" i="8"/>
  <c r="D10" i="8" s="1"/>
  <c r="T9" i="8"/>
  <c r="S9" i="8"/>
  <c r="O9" i="8"/>
  <c r="P9" i="8" s="1"/>
  <c r="N9" i="8"/>
  <c r="F9" i="8"/>
  <c r="D9" i="8" s="1"/>
  <c r="V10" i="8" l="1"/>
  <c r="V12" i="8"/>
  <c r="V14" i="8"/>
  <c r="V9" i="8"/>
  <c r="V11" i="8"/>
  <c r="V18" i="8"/>
  <c r="V17" i="8"/>
  <c r="V13" i="8"/>
  <c r="V16" i="8"/>
  <c r="V15" i="8"/>
  <c r="O21" i="8"/>
  <c r="P21" i="8" s="1"/>
  <c r="O22" i="8"/>
  <c r="P22" i="8" s="1"/>
  <c r="A1" i="8"/>
  <c r="U9" i="8"/>
  <c r="U10" i="8"/>
  <c r="U11" i="8"/>
  <c r="U12" i="8"/>
  <c r="U13" i="8"/>
  <c r="U14" i="8"/>
  <c r="U15" i="8"/>
  <c r="U16" i="8"/>
  <c r="U17" i="8"/>
  <c r="U18" i="8"/>
  <c r="N21" i="8"/>
  <c r="T21" i="8"/>
  <c r="U21" i="8" s="1"/>
  <c r="N22" i="8"/>
  <c r="T22" i="8"/>
  <c r="U22" i="8" s="1"/>
  <c r="N9" i="1"/>
  <c r="F10" i="1" l="1"/>
  <c r="D10" i="1" s="1"/>
  <c r="V10" i="1" s="1"/>
  <c r="F11" i="1"/>
  <c r="F12" i="1"/>
  <c r="D12" i="1" s="1"/>
  <c r="V12" i="1" s="1"/>
  <c r="F13" i="1"/>
  <c r="D13" i="1" s="1"/>
  <c r="V13" i="1" s="1"/>
  <c r="F14" i="1"/>
  <c r="D14" i="1" s="1"/>
  <c r="V14" i="1" s="1"/>
  <c r="F15" i="1"/>
  <c r="F16" i="1"/>
  <c r="D16" i="1" s="1"/>
  <c r="V16" i="1" s="1"/>
  <c r="F17" i="1"/>
  <c r="D17" i="1" s="1"/>
  <c r="V17" i="1" s="1"/>
  <c r="F18" i="1"/>
  <c r="D18" i="1" s="1"/>
  <c r="V18" i="1" s="1"/>
  <c r="D11" i="1"/>
  <c r="V11" i="1" s="1"/>
  <c r="D15" i="1" l="1"/>
  <c r="V15" i="1" s="1"/>
  <c r="F22" i="1"/>
  <c r="D22" i="1" s="1"/>
  <c r="S10" i="1"/>
  <c r="S11" i="1"/>
  <c r="S12" i="1"/>
  <c r="S13" i="1"/>
  <c r="S14" i="1"/>
  <c r="S15" i="1"/>
  <c r="S16" i="1"/>
  <c r="S17" i="1"/>
  <c r="S18" i="1"/>
  <c r="S21" i="1"/>
  <c r="S22" i="1"/>
  <c r="N10" i="1"/>
  <c r="N11" i="1"/>
  <c r="N12" i="1"/>
  <c r="N13" i="1"/>
  <c r="N14" i="1"/>
  <c r="N15" i="1"/>
  <c r="N16" i="1"/>
  <c r="N17" i="1"/>
  <c r="N18" i="1"/>
  <c r="N21" i="1"/>
  <c r="N22" i="1"/>
  <c r="T22" i="1" l="1"/>
  <c r="U22" i="1" s="1"/>
  <c r="T21" i="1"/>
  <c r="T18" i="1"/>
  <c r="U18" i="1" s="1"/>
  <c r="T17" i="1"/>
  <c r="U17" i="1" s="1"/>
  <c r="T16" i="1"/>
  <c r="U16" i="1" s="1"/>
  <c r="T15" i="1"/>
  <c r="U15" i="1" s="1"/>
  <c r="T14" i="1"/>
  <c r="U14" i="1" s="1"/>
  <c r="T13" i="1"/>
  <c r="U13" i="1" s="1"/>
  <c r="T12" i="1"/>
  <c r="U12" i="1" s="1"/>
  <c r="T11" i="1"/>
  <c r="U11" i="1" s="1"/>
  <c r="T10" i="1"/>
  <c r="U10" i="1" s="1"/>
  <c r="T9" i="1"/>
  <c r="O22" i="1"/>
  <c r="P22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F9" i="1"/>
  <c r="D9" i="1" s="1"/>
  <c r="V9" i="1" s="1"/>
  <c r="P21" i="1" l="1"/>
  <c r="U9" i="1"/>
  <c r="F21" i="1"/>
  <c r="D21" i="1" l="1"/>
  <c r="V21" i="1" s="1"/>
  <c r="U21" i="1"/>
  <c r="C21" i="12"/>
  <c r="W21" i="12" s="1"/>
  <c r="C21" i="10"/>
  <c r="X21" i="10" s="1"/>
  <c r="V22" i="1"/>
  <c r="V22" i="8"/>
  <c r="C22" i="10" l="1"/>
  <c r="X22" i="10" s="1"/>
  <c r="C22" i="11"/>
  <c r="T22" i="11" s="1"/>
  <c r="V21" i="8"/>
  <c r="C22" i="12"/>
  <c r="W22" i="12" s="1"/>
</calcChain>
</file>

<file path=xl/comments1.xml><?xml version="1.0" encoding="utf-8"?>
<comments xmlns="http://schemas.openxmlformats.org/spreadsheetml/2006/main">
  <authors>
    <author>Вагинак Чнаваян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 xml:space="preserve">ячейки в графах 2, 4, 12, 13, 14, 17, 18, 19 содержат формулы, даные в них формируются автоматически.
</t>
        </r>
        <r>
          <rPr>
            <b/>
            <sz val="10"/>
            <color indexed="81"/>
            <rFont val="Tahoma"/>
            <family val="2"/>
            <charset val="204"/>
          </rPr>
          <t>НЕ НАДО ПЫТАТЬСЯ ЗАПОЛНЯТЬ ИХ САМОСТОЯТЕЛЬНО!!!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8, графа 21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Формs 7 (F7w), раздел 1, строка 6, графа 9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8, графа 17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8, графа 7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8, графа 13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8, графа 15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8, графа 16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
графа 3 + графа 4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5 + графа 6 + графа 7 + графа 8</t>
        </r>
      </text>
    </comment>
    <comment ref="N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11 к значению графы 10</t>
        </r>
      </text>
    </comment>
    <comment ref="O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10 - графа 11 </t>
        </r>
      </text>
    </comment>
    <comment ref="P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13 к значению графы 5</t>
        </r>
      </text>
    </comment>
    <comment ref="S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16 к значению графы 15</t>
        </r>
      </text>
    </comment>
    <comment ref="T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15 - графа 16</t>
        </r>
      </text>
    </comment>
    <comment ref="U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8 к разности
(графа 4 - графа 5)</t>
        </r>
      </text>
    </comment>
  </commentList>
</comments>
</file>

<file path=xl/comments2.xml><?xml version="1.0" encoding="utf-8"?>
<comments xmlns="http://schemas.openxmlformats.org/spreadsheetml/2006/main">
  <authors>
    <author>Вагинак Чнаваян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 xml:space="preserve">ячейки в графах 2, 4, 12, 13, 14, 17, 18, 19 содержат формулы, даные в них формируются автоматически.
</t>
        </r>
        <r>
          <rPr>
            <b/>
            <sz val="10"/>
            <color indexed="81"/>
            <rFont val="Tahoma"/>
            <family val="2"/>
            <charset val="204"/>
          </rPr>
          <t>НЕ НАДО ПЫТАТЬСЯ ЗАПОЛНЯТЬ ИХ САМОСТОЯТЕЛЬНО!!!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12, графа 21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Формs 7 (F7w), раздел 1, строка 11, графа 9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12, графа 17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12, графа 7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12, графа 13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12, графа 15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2 (F3r), раздел 1, строка 12, графа 16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
графа 3 + графа 4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5 + графа 6 + графа 7 + графа 8</t>
        </r>
      </text>
    </comment>
    <comment ref="N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11 к значению графы 10</t>
        </r>
      </text>
    </comment>
    <comment ref="O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10 - графа 11 </t>
        </r>
      </text>
    </comment>
    <comment ref="P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13 к значению графы 5</t>
        </r>
      </text>
    </comment>
    <comment ref="S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16 к значению графы 15</t>
        </r>
      </text>
    </comment>
    <comment ref="T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15 - графа 16</t>
        </r>
      </text>
    </comment>
    <comment ref="U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8 к разности
(графа 4 - графа 5)</t>
        </r>
      </text>
    </comment>
  </commentList>
</comments>
</file>

<file path=xl/comments3.xml><?xml version="1.0" encoding="utf-8"?>
<comments xmlns="http://schemas.openxmlformats.org/spreadsheetml/2006/main">
  <authors>
    <author>Вагинак Чнаваян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 xml:space="preserve">ячейки в графах 2, 4, 12, 13, 14, 17, 18, 19 содержат формулы, даные в них формируются автоматически.
</t>
        </r>
        <r>
          <rPr>
            <b/>
            <sz val="10"/>
            <color indexed="81"/>
            <rFont val="Tahoma"/>
            <family val="2"/>
            <charset val="204"/>
          </rPr>
          <t>НЕ НАДО ПЫТАТЬСЯ ЗАПОЛНЯТЬ ИХ САМОСТОЯТЕЛЬНО!!!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Формs 6 (F6w), раздел 1, строка 1, графа 7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 (Fr), раздел 1, строка 1, графа 8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 (F1r), раздел 1, строка 1, графа 4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 (F1r), раздел 1, строка 1, графа 5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 (F1r), раздел 1, строка 1, графа 6</t>
        </r>
      </text>
    </comment>
    <comment ref="L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Вагинак Чнаваян:
</t>
        </r>
        <r>
          <rPr>
            <sz val="9"/>
            <color indexed="81"/>
            <rFont val="Tahoma"/>
            <family val="2"/>
            <charset val="204"/>
          </rPr>
          <t xml:space="preserve">значение из Формы 1 (F1r), раздел 1, строка 1, графа 7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 (F1r), раздел 1, строка 1, графа 3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 (F1r), раздел 1, строка 1,
графа 12 + графа 13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
графа 3 + графа 4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сумме
граф 5, 7, 8, 9, 10</t>
        </r>
      </text>
    </comment>
    <comment ref="O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12 к значению графы 11</t>
        </r>
      </text>
    </comment>
    <comment ref="P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11 - графа 12 </t>
        </r>
      </text>
    </comment>
    <comment ref="Q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14 к значению графы 6</t>
        </r>
      </text>
    </comment>
    <comment ref="T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17 к значению графы 16</t>
        </r>
      </text>
    </comment>
    <comment ref="U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16 - графа 17</t>
        </r>
      </text>
    </comment>
    <comment ref="V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19 к разности
(графа 4 - графа 5)</t>
        </r>
      </text>
    </comment>
  </commentList>
</comments>
</file>

<file path=xl/comments4.xml><?xml version="1.0" encoding="utf-8"?>
<comments xmlns="http://schemas.openxmlformats.org/spreadsheetml/2006/main">
  <authors>
    <author>Вагинак Чнаваян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 xml:space="preserve">ячейки в графах 2, 4, 12, 13, 14, 17, 18, 19 содержат формулы, даные в них формируются автоматически.
</t>
        </r>
        <r>
          <rPr>
            <b/>
            <sz val="10"/>
            <color indexed="81"/>
            <rFont val="Tahoma"/>
            <family val="2"/>
            <charset val="204"/>
          </rPr>
          <t>НЕ НАДО ПЫТАТЬСЯ ЗАПОЛНЯТЬ ИХ САМОСТОЯТЕЛЬНО!!!</t>
        </r>
      </text>
    </comment>
    <comment ref="M5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 раздел 4, строка 1, графа 5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 раздел 1, строка 1, графа 3 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  Раздел 5, строка 1, графа 1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 раздел 1, строка 1, графа 10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 раздел 1, строка 1, графа 8 + графа 9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 раздел 1, строка 1, графа 6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 раздел 1, строка 1, графа 7</t>
        </r>
      </text>
    </comment>
    <comment ref="K7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 раздел 5, строка 1,
графа 30 + граф 31</t>
        </r>
      </text>
    </comment>
    <comment ref="L7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Формы 1-АП
раздел 5, строка 1,
графа25+графа26+графа27+графа28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
графа 3 + графа 4</t>
        </r>
      </text>
    </comment>
    <comment ref="E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5 + графа 6 + графа 7 + графа 8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9 + графа 10</t>
        </r>
      </text>
    </comment>
    <comment ref="P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15 + графа 16 </t>
        </r>
      </text>
    </comment>
    <comment ref="S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 
графа 18 + графа 19 </t>
        </r>
      </text>
    </comment>
    <comment ref="V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16 к значению графы 15</t>
        </r>
      </text>
    </comment>
    <comment ref="W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процентному соотношению значения графы 8 к разности
(графа 4 - графа 5)</t>
        </r>
      </text>
    </comment>
  </commentList>
</comments>
</file>

<file path=xl/comments5.xml><?xml version="1.0" encoding="utf-8"?>
<comments xmlns="http://schemas.openxmlformats.org/spreadsheetml/2006/main">
  <authors>
    <author>Вагинак Чнаваян</author>
  </authors>
  <commentList>
    <comment ref="O4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2 (f3r) раздел 9, графа 1, строка 1</t>
        </r>
      </text>
    </comment>
    <comment ref="R4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1-АП (f2r) раздел 2, графа 1,
сумма строк 16, 18, 20, 22-25</t>
        </r>
      </text>
    </commen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1,    раздел 4, графа 3,
сумма строк 24-53, 63, 69, 73, 86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1,    раздел 4, графа 3,
сумма строк 50-53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1,    раздел 4, графа 3,
сумма строк 41-49, 63, 69, 73, 86</t>
        </r>
      </text>
    </comment>
    <comment ref="L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1, раздел 4, графа 3,
сумма строк 2-23, 57-62,  64-67, 71-72,  81-85,  87</t>
        </r>
      </text>
    </comment>
    <comment ref="P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2 (f3r) раздел 9, графа 2, строка 1</t>
        </r>
      </text>
    </comment>
    <comment ref="Q6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2 (f3r) раздел 9, графа 2,
сумма строк 2, 4, 6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Вагинак Чнаваян:
</t>
        </r>
        <r>
          <rPr>
            <sz val="9"/>
            <color indexed="81"/>
            <rFont val="Tahoma"/>
            <family val="2"/>
            <charset val="204"/>
          </rPr>
          <t>значение из Форма 1,    раздел 4, графа 3,
строка 24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1,    раздел 4, графа 3,
строка 26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1,    раздел 4, графа 3,
сумма строк 25, 27-30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1,    раздел 4, графа 3,
сумма строк 31-38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из Форма 1,    раздел 4, графа 3,
сумма строк 39 и 40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значение равно
сумме граф с 3 по 9</t>
        </r>
      </text>
    </comment>
    <comment ref="N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сумме
графа 2 + графа 10</t>
        </r>
      </text>
    </comment>
    <comment ref="S8" authorId="0">
      <text>
        <r>
          <rPr>
            <b/>
            <sz val="9"/>
            <color indexed="81"/>
            <rFont val="Tahoma"/>
            <family val="2"/>
            <charset val="204"/>
          </rPr>
          <t>Вагинак Чнаваян:</t>
        </r>
        <r>
          <rPr>
            <sz val="9"/>
            <color indexed="81"/>
            <rFont val="Tahoma"/>
            <family val="2"/>
            <charset val="204"/>
          </rPr>
          <t xml:space="preserve">
равно сумме
граф 12, 13, 14, 16</t>
        </r>
      </text>
    </comment>
  </commentList>
</comments>
</file>

<file path=xl/sharedStrings.xml><?xml version="1.0" encoding="utf-8"?>
<sst xmlns="http://schemas.openxmlformats.org/spreadsheetml/2006/main" count="225" uniqueCount="115">
  <si>
    <t>Сведения о рассмотрении судьями Каргапольского районного суда Курганской области</t>
  </si>
  <si>
    <t>Банщиков А.В.</t>
  </si>
  <si>
    <t>Гомзякова И.Ю.</t>
  </si>
  <si>
    <t>Киселева Н.С.</t>
  </si>
  <si>
    <t>Итого по суду</t>
  </si>
  <si>
    <t>год</t>
  </si>
  <si>
    <t>Ф.И.О. судьи</t>
  </si>
  <si>
    <t>из них</t>
  </si>
  <si>
    <t>по апелляции</t>
  </si>
  <si>
    <t>по 1-й инстанции</t>
  </si>
  <si>
    <t>с вынесением решения</t>
  </si>
  <si>
    <t>прекращено</t>
  </si>
  <si>
    <t>оставлено без рассмотрения</t>
  </si>
  <si>
    <t>обжаловано в апелляционном порядке</t>
  </si>
  <si>
    <t>решений</t>
  </si>
  <si>
    <t>определений</t>
  </si>
  <si>
    <t>из оконченных по 1-й инстанции дел (гр. 4)</t>
  </si>
  <si>
    <t>изменено и отменено</t>
  </si>
  <si>
    <t>% к обжалованным</t>
  </si>
  <si>
    <t>обжаловано</t>
  </si>
  <si>
    <t>12 месяцев</t>
  </si>
  <si>
    <t>оставлено без изменения</t>
  </si>
  <si>
    <t>Контрольные равенства:</t>
  </si>
  <si>
    <t>Количество обжалованных решений не может быть больше количества решений, вынесенных судом первой инстанции.</t>
  </si>
  <si>
    <t>Количество обжалованных решений не может быть меньше количества решений, оставленных судом апелляционной инстанции без изменения.</t>
  </si>
  <si>
    <t>графа 10 &gt; графы 5</t>
  </si>
  <si>
    <t>графа 11 &gt; графы 10</t>
  </si>
  <si>
    <t>(в отной строке значение в графе 10 должно быть меньше или равно значению графы 5)</t>
  </si>
  <si>
    <t>(в одной строке значение в графе 11 должно быть меньше или равно значению графы 10)</t>
  </si>
  <si>
    <t>гафа 1 &gt; 12 (месяцев)</t>
  </si>
  <si>
    <t>количество отработанных месяцев в году одним судьёй не может превышать значение 12</t>
  </si>
  <si>
    <t>графа 16 &gt; графы 15</t>
  </si>
  <si>
    <t>(в одной строке значение в графе 16 должно быть меньше или равно значению графы 15)</t>
  </si>
  <si>
    <t>Количество обжалованных определений не может быть меньше количества определений, оставленных судом апелляционной инстанции без изменения.</t>
  </si>
  <si>
    <r>
      <rPr>
        <b/>
        <i/>
        <u/>
        <sz val="13"/>
        <color theme="1"/>
        <rFont val="Times New Roman"/>
        <family val="1"/>
        <charset val="204"/>
      </rPr>
      <t>гражданских дел</t>
    </r>
    <r>
      <rPr>
        <b/>
        <sz val="13"/>
        <color theme="1"/>
        <rFont val="Times New Roman"/>
        <family val="1"/>
        <charset val="204"/>
      </rPr>
      <t xml:space="preserve"> за </t>
    </r>
  </si>
  <si>
    <r>
      <rPr>
        <b/>
        <i/>
        <u/>
        <sz val="13"/>
        <color theme="1"/>
        <rFont val="Times New Roman"/>
        <family val="1"/>
        <charset val="204"/>
      </rPr>
      <t>уголовных дел</t>
    </r>
    <r>
      <rPr>
        <b/>
        <sz val="13"/>
        <color theme="1"/>
        <rFont val="Times New Roman"/>
        <family val="1"/>
        <charset val="204"/>
      </rPr>
      <t xml:space="preserve"> за </t>
    </r>
  </si>
  <si>
    <t>принудит. меры  к невменяемым</t>
  </si>
  <si>
    <t>возвращено прокурору</t>
  </si>
  <si>
    <t>приговоров (на лиц)</t>
  </si>
  <si>
    <t>постановлений (на лиц)</t>
  </si>
  <si>
    <t>качество в % к вынесенным приговорам</t>
  </si>
  <si>
    <t>качество в % к рассмотренным</t>
  </si>
  <si>
    <t>нагрузка на одного  судью в месяц</t>
  </si>
  <si>
    <t>окончено дел за отчетный период</t>
  </si>
  <si>
    <t>количество отработанных месяцев</t>
  </si>
  <si>
    <t>качество в % к вынесенным решениям</t>
  </si>
  <si>
    <t>объединено дел в отчетном периоде</t>
  </si>
  <si>
    <t>передано  в другие суды</t>
  </si>
  <si>
    <t xml:space="preserve">     Сведения о рассмотрении судьями Каргапольского районного суда Курганской области</t>
  </si>
  <si>
    <t xml:space="preserve">         Сведения о рассмотрении судьями Каргапольского районного суда Курганской области</t>
  </si>
  <si>
    <t>по 2-й инстанции</t>
  </si>
  <si>
    <t>из оконченных по 1-й инстанции дел (гр. 3)</t>
  </si>
  <si>
    <t>производство прекращено</t>
  </si>
  <si>
    <t>подвергнуто наказанию лиц</t>
  </si>
  <si>
    <t>передано по подсудности</t>
  </si>
  <si>
    <t xml:space="preserve">всего </t>
  </si>
  <si>
    <t>первый пересмотр</t>
  </si>
  <si>
    <t>второй пересмотр</t>
  </si>
  <si>
    <t>всего рассмотрено дел за отчетный период</t>
  </si>
  <si>
    <t>возвращено для устр. недостатков</t>
  </si>
  <si>
    <t>отменено и изменено</t>
  </si>
  <si>
    <t>возвращено</t>
  </si>
  <si>
    <t xml:space="preserve">по 2-й инстанции </t>
  </si>
  <si>
    <t>из графы 4</t>
  </si>
  <si>
    <t>Оставлено без изменения</t>
  </si>
  <si>
    <t>всего</t>
  </si>
  <si>
    <t xml:space="preserve">             </t>
  </si>
  <si>
    <t xml:space="preserve">     дел об административных правонарушениях за</t>
  </si>
  <si>
    <t>графа 18 &gt; графы 15</t>
  </si>
  <si>
    <t>(в одной строке значение в графе 18 должно быть меньше или равно значению графы 15)</t>
  </si>
  <si>
    <t>Количество обжалованных постановлений не может быть меньше количества постановлений, оставленных вышестоящим судом без изменения.</t>
  </si>
  <si>
    <t>графа 19 &gt; графы 16</t>
  </si>
  <si>
    <t>(в одной строке значение в графе 19 должно быть меньше или равно значению графы 16)</t>
  </si>
  <si>
    <t>Количество обжалованных решений не может быть меньше количества решений, оставленных вышестоящим судом без изменения.</t>
  </si>
  <si>
    <t>(в сравнении с данными за аналогичный период</t>
  </si>
  <si>
    <t xml:space="preserve"> (в сравнении с данными за аналогичный период</t>
  </si>
  <si>
    <t xml:space="preserve">    Сведения о рассмотрении судьями Каргапольского районного суда Курганской области</t>
  </si>
  <si>
    <t xml:space="preserve">материалов за </t>
  </si>
  <si>
    <t xml:space="preserve">заключение под стражу </t>
  </si>
  <si>
    <t>продление стражи</t>
  </si>
  <si>
    <t>производстве следственный действий</t>
  </si>
  <si>
    <t>избрание, продление меры пресечения</t>
  </si>
  <si>
    <t>осмотр, обыск, выемка, арест имущества</t>
  </si>
  <si>
    <t>запись переговоров, детализация звонков</t>
  </si>
  <si>
    <t>в порядке ст. 125,          ст. 125.1 УПК РФ</t>
  </si>
  <si>
    <t>иные в порядке судебного контроля</t>
  </si>
  <si>
    <t>в порядке          гл. 47 УПК РФ</t>
  </si>
  <si>
    <t>всего рассмотрено в рамках исполнения судебных решений</t>
  </si>
  <si>
    <t>в порядке досудебного производства                           (ч. 2, 3 ст. 29 УПК РФ)</t>
  </si>
  <si>
    <t xml:space="preserve"> из графы 10                            по ходатайствам УИИ</t>
  </si>
  <si>
    <t>в порядке КАС РФ</t>
  </si>
  <si>
    <t>Количество рассмотренных представлений УИИ не может быть больше общего количества рассмотренных а порядке главы 47 УПК РФ)</t>
  </si>
  <si>
    <t>всего рассмотрено материалов</t>
  </si>
  <si>
    <t>из гр.14 по ЦВСНП, спецучреждения</t>
  </si>
  <si>
    <t>(в одной строке значение в графе 15 должно быть меньше или равно значению графы 14)</t>
  </si>
  <si>
    <t>Количество рассмотенных материалов о направлении несовершеннолетних в спецучреждения, центра временного содержания не может быть больше общего количества расммотренных в порядке КАС РФ материалов</t>
  </si>
  <si>
    <t>рассмотрено материалов в порядке ГРАЖДАНСКОГО судопроизводства</t>
  </si>
  <si>
    <t>Рассмотрено материалов порядке УГОЛОВНОГО судопроизводства</t>
  </si>
  <si>
    <t>всего рассмотрено материалов по УПК РФ</t>
  </si>
  <si>
    <t>ВСЕГО РАССМОТРЕНО МАТЕРИАЛОВ</t>
  </si>
  <si>
    <t>нагрузка на одного                       судью в месяц</t>
  </si>
  <si>
    <t>Рассмотрено материалов в порядке КоАП РФ</t>
  </si>
  <si>
    <t>вынесено</t>
  </si>
  <si>
    <t xml:space="preserve"> приговоров      (дела)</t>
  </si>
  <si>
    <t xml:space="preserve"> приговоров      (на лиц)</t>
  </si>
  <si>
    <t>графа 12 &gt; графы 11</t>
  </si>
  <si>
    <t>(в одной строке значение в графе 12 должно быть меньше или равно значению графы 11)</t>
  </si>
  <si>
    <t>графа 17 &gt; графы 16</t>
  </si>
  <si>
    <t>(в одной строке значение в графе 17 должно быть меньше или равно значению графы 16)</t>
  </si>
  <si>
    <r>
      <rPr>
        <b/>
        <i/>
        <u/>
        <sz val="12.5"/>
        <color theme="1"/>
        <rFont val="Times New Roman"/>
        <family val="1"/>
        <charset val="204"/>
      </rPr>
      <t>административных дел</t>
    </r>
    <r>
      <rPr>
        <b/>
        <sz val="12.5"/>
        <color theme="1"/>
        <rFont val="Times New Roman"/>
        <family val="1"/>
        <charset val="204"/>
      </rPr>
      <t xml:space="preserve"> за </t>
    </r>
  </si>
  <si>
    <t>Спирина М.М.</t>
  </si>
  <si>
    <t>2024 года</t>
  </si>
  <si>
    <t xml:space="preserve"> 2023 года)</t>
  </si>
  <si>
    <t>Гончарук С.Е.</t>
  </si>
  <si>
    <t>дом.арест /залог//запрет/др.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</si>
</sst>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u/>
      <sz val="13"/>
      <color theme="1"/>
      <name val="Times New Roman"/>
      <family val="1"/>
      <charset val="204"/>
    </font>
    <font>
      <b/>
      <i/>
      <u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b/>
      <i/>
      <u/>
      <sz val="12.5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4">
    <xf numFmtId="0" fontId="0" fillId="0" borderId="0" xfId="0"/>
    <xf numFmtId="0" fontId="1" fillId="0" borderId="0" xfId="0" applyFont="1"/>
    <xf numFmtId="1" fontId="3" fillId="0" borderId="5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2" fontId="1" fillId="0" borderId="28" xfId="0" applyNumberFormat="1" applyFont="1" applyBorder="1" applyAlignment="1" applyProtection="1">
      <alignment horizontal="center" vertical="center"/>
      <protection locked="0"/>
    </xf>
    <xf numFmtId="2" fontId="1" fillId="0" borderId="19" xfId="0" applyNumberFormat="1" applyFont="1" applyBorder="1" applyAlignment="1" applyProtection="1">
      <alignment horizontal="center" vertical="center"/>
      <protection locked="0"/>
    </xf>
    <xf numFmtId="1" fontId="1" fillId="0" borderId="3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26" xfId="0" applyNumberFormat="1" applyFont="1" applyBorder="1" applyAlignment="1" applyProtection="1">
      <alignment horizontal="center" vertical="center"/>
      <protection locked="0"/>
    </xf>
    <xf numFmtId="1" fontId="1" fillId="0" borderId="27" xfId="0" applyNumberFormat="1" applyFont="1" applyBorder="1" applyAlignment="1" applyProtection="1">
      <alignment horizontal="center" vertical="center"/>
      <protection locked="0"/>
    </xf>
    <xf numFmtId="1" fontId="1" fillId="0" borderId="28" xfId="0" applyNumberFormat="1" applyFont="1" applyBorder="1" applyAlignment="1" applyProtection="1">
      <alignment horizontal="center" vertical="center"/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1" fontId="1" fillId="0" borderId="9" xfId="0" applyNumberFormat="1" applyFont="1" applyBorder="1" applyAlignment="1" applyProtection="1">
      <alignment horizontal="center" vertical="center"/>
      <protection locked="0"/>
    </xf>
    <xf numFmtId="1" fontId="1" fillId="0" borderId="19" xfId="0" applyNumberFormat="1" applyFont="1" applyBorder="1" applyAlignment="1" applyProtection="1">
      <alignment horizontal="center" vertical="center"/>
      <protection locked="0"/>
    </xf>
    <xf numFmtId="2" fontId="1" fillId="0" borderId="29" xfId="0" applyNumberFormat="1" applyFont="1" applyBorder="1" applyAlignment="1" applyProtection="1">
      <alignment horizontal="center" vertical="center"/>
      <protection locked="0"/>
    </xf>
    <xf numFmtId="1" fontId="1" fillId="3" borderId="26" xfId="0" applyNumberFormat="1" applyFont="1" applyFill="1" applyBorder="1" applyAlignment="1" applyProtection="1">
      <alignment horizontal="center" vertical="center"/>
      <protection hidden="1"/>
    </xf>
    <xf numFmtId="1" fontId="1" fillId="3" borderId="27" xfId="0" applyNumberFormat="1" applyFont="1" applyFill="1" applyBorder="1" applyAlignment="1" applyProtection="1">
      <alignment horizontal="center" vertical="center"/>
      <protection hidden="1"/>
    </xf>
    <xf numFmtId="1" fontId="1" fillId="3" borderId="47" xfId="1" applyNumberFormat="1" applyFont="1" applyFill="1" applyBorder="1" applyAlignment="1" applyProtection="1">
      <alignment horizontal="center" vertical="center"/>
      <protection hidden="1"/>
    </xf>
    <xf numFmtId="1" fontId="1" fillId="3" borderId="45" xfId="1" applyNumberFormat="1" applyFont="1" applyFill="1" applyBorder="1" applyAlignment="1" applyProtection="1">
      <alignment horizontal="center" vertical="center"/>
      <protection hidden="1"/>
    </xf>
    <xf numFmtId="1" fontId="3" fillId="3" borderId="44" xfId="1" applyNumberFormat="1" applyFont="1" applyFill="1" applyBorder="1" applyAlignment="1" applyProtection="1">
      <alignment horizontal="center" vertical="center"/>
      <protection hidden="1"/>
    </xf>
    <xf numFmtId="2" fontId="1" fillId="3" borderId="3" xfId="1" applyNumberFormat="1" applyFont="1" applyFill="1" applyBorder="1" applyAlignment="1" applyProtection="1">
      <alignment horizontal="center" vertical="center"/>
      <protection hidden="1"/>
    </xf>
    <xf numFmtId="2" fontId="1" fillId="3" borderId="27" xfId="1" applyNumberFormat="1" applyFont="1" applyFill="1" applyBorder="1" applyAlignment="1" applyProtection="1">
      <alignment horizontal="center" vertical="center"/>
      <protection hidden="1"/>
    </xf>
    <xf numFmtId="2" fontId="3" fillId="0" borderId="20" xfId="0" applyNumberFormat="1" applyFont="1" applyBorder="1" applyAlignment="1" applyProtection="1">
      <alignment horizontal="center" vertical="center"/>
      <protection hidden="1"/>
    </xf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20" xfId="0" applyNumberFormat="1" applyFont="1" applyBorder="1" applyAlignment="1" applyProtection="1">
      <alignment horizontal="center" vertical="center"/>
      <protection hidden="1"/>
    </xf>
    <xf numFmtId="0" fontId="9" fillId="4" borderId="0" xfId="0" applyFont="1" applyFill="1" applyProtection="1">
      <protection hidden="1"/>
    </xf>
    <xf numFmtId="0" fontId="1" fillId="0" borderId="0" xfId="0" applyFont="1" applyProtection="1">
      <protection hidden="1"/>
    </xf>
    <xf numFmtId="2" fontId="1" fillId="5" borderId="19" xfId="0" applyNumberFormat="1" applyFont="1" applyFill="1" applyBorder="1" applyAlignment="1" applyProtection="1">
      <alignment horizontal="center" vertical="center"/>
      <protection locked="0"/>
    </xf>
    <xf numFmtId="1" fontId="1" fillId="5" borderId="26" xfId="0" applyNumberFormat="1" applyFont="1" applyFill="1" applyBorder="1" applyAlignment="1" applyProtection="1">
      <alignment horizontal="center" vertical="center"/>
      <protection hidden="1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5" borderId="27" xfId="0" applyNumberFormat="1" applyFont="1" applyFill="1" applyBorder="1" applyAlignment="1" applyProtection="1">
      <alignment horizontal="center" vertical="center"/>
      <protection hidden="1"/>
    </xf>
    <xf numFmtId="1" fontId="1" fillId="5" borderId="8" xfId="0" applyNumberFormat="1" applyFont="1" applyFill="1" applyBorder="1" applyAlignment="1" applyProtection="1">
      <alignment horizontal="center" vertical="center"/>
      <protection locked="0"/>
    </xf>
    <xf numFmtId="1" fontId="1" fillId="5" borderId="9" xfId="0" applyNumberFormat="1" applyFont="1" applyFill="1" applyBorder="1" applyAlignment="1" applyProtection="1">
      <alignment horizontal="center" vertical="center"/>
      <protection locked="0"/>
    </xf>
    <xf numFmtId="1" fontId="1" fillId="5" borderId="19" xfId="0" applyNumberFormat="1" applyFont="1" applyFill="1" applyBorder="1" applyAlignment="1" applyProtection="1">
      <alignment horizontal="center" vertical="center"/>
      <protection locked="0"/>
    </xf>
    <xf numFmtId="1" fontId="1" fillId="5" borderId="26" xfId="0" applyNumberFormat="1" applyFont="1" applyFill="1" applyBorder="1" applyAlignment="1" applyProtection="1">
      <alignment horizontal="center" vertical="center"/>
      <protection locked="0"/>
    </xf>
    <xf numFmtId="1" fontId="1" fillId="5" borderId="3" xfId="0" applyNumberFormat="1" applyFont="1" applyFill="1" applyBorder="1" applyAlignment="1" applyProtection="1">
      <alignment horizontal="center" vertical="center"/>
      <protection locked="0"/>
    </xf>
    <xf numFmtId="2" fontId="1" fillId="5" borderId="3" xfId="1" applyNumberFormat="1" applyFont="1" applyFill="1" applyBorder="1" applyAlignment="1" applyProtection="1">
      <alignment horizontal="center" vertical="center"/>
      <protection hidden="1"/>
    </xf>
    <xf numFmtId="1" fontId="1" fillId="5" borderId="45" xfId="1" applyNumberFormat="1" applyFont="1" applyFill="1" applyBorder="1" applyAlignment="1" applyProtection="1">
      <alignment horizontal="center" vertical="center"/>
      <protection hidden="1"/>
    </xf>
    <xf numFmtId="2" fontId="1" fillId="5" borderId="27" xfId="1" applyNumberFormat="1" applyFont="1" applyFill="1" applyBorder="1" applyAlignment="1" applyProtection="1">
      <alignment horizontal="center" vertical="center"/>
      <protection hidden="1"/>
    </xf>
    <xf numFmtId="2" fontId="1" fillId="5" borderId="24" xfId="0" applyNumberFormat="1" applyFont="1" applyFill="1" applyBorder="1" applyAlignment="1" applyProtection="1">
      <alignment horizontal="center" vertical="center"/>
      <protection locked="0"/>
    </xf>
    <xf numFmtId="1" fontId="1" fillId="5" borderId="2" xfId="0" applyNumberFormat="1" applyFont="1" applyFill="1" applyBorder="1" applyAlignment="1" applyProtection="1">
      <alignment horizontal="center" vertical="center"/>
      <protection locked="0"/>
    </xf>
    <xf numFmtId="1" fontId="1" fillId="5" borderId="22" xfId="0" applyNumberFormat="1" applyFont="1" applyFill="1" applyBorder="1" applyAlignment="1" applyProtection="1">
      <alignment horizontal="center" vertical="center"/>
      <protection locked="0"/>
    </xf>
    <xf numFmtId="1" fontId="1" fillId="5" borderId="23" xfId="0" applyNumberFormat="1" applyFont="1" applyFill="1" applyBorder="1" applyAlignment="1" applyProtection="1">
      <alignment horizontal="center" vertical="center"/>
      <protection locked="0"/>
    </xf>
    <xf numFmtId="1" fontId="1" fillId="5" borderId="24" xfId="0" applyNumberFormat="1" applyFont="1" applyFill="1" applyBorder="1" applyAlignment="1" applyProtection="1">
      <alignment horizontal="center" vertical="center"/>
      <protection locked="0"/>
    </xf>
    <xf numFmtId="1" fontId="1" fillId="5" borderId="41" xfId="1" applyNumberFormat="1" applyFont="1" applyFill="1" applyBorder="1" applyAlignment="1" applyProtection="1">
      <alignment horizontal="center" vertical="center"/>
      <protection hidden="1"/>
    </xf>
    <xf numFmtId="2" fontId="3" fillId="5" borderId="21" xfId="0" applyNumberFormat="1" applyFont="1" applyFill="1" applyBorder="1" applyAlignment="1" applyProtection="1">
      <alignment horizontal="center" vertical="center"/>
      <protection hidden="1"/>
    </xf>
    <xf numFmtId="1" fontId="3" fillId="5" borderId="11" xfId="0" applyNumberFormat="1" applyFont="1" applyFill="1" applyBorder="1" applyAlignment="1" applyProtection="1">
      <alignment horizontal="center" vertical="center"/>
      <protection hidden="1"/>
    </xf>
    <xf numFmtId="1" fontId="3" fillId="5" borderId="10" xfId="0" applyNumberFormat="1" applyFont="1" applyFill="1" applyBorder="1" applyAlignment="1" applyProtection="1">
      <alignment horizontal="center" vertical="center"/>
      <protection hidden="1"/>
    </xf>
    <xf numFmtId="1" fontId="3" fillId="5" borderId="12" xfId="0" applyNumberFormat="1" applyFont="1" applyFill="1" applyBorder="1" applyAlignment="1" applyProtection="1">
      <alignment horizontal="center" vertical="center"/>
      <protection hidden="1"/>
    </xf>
    <xf numFmtId="1" fontId="3" fillId="5" borderId="21" xfId="0" applyNumberFormat="1" applyFont="1" applyFill="1" applyBorder="1" applyAlignment="1" applyProtection="1">
      <alignment horizontal="center" vertical="center"/>
      <protection hidden="1"/>
    </xf>
    <xf numFmtId="1" fontId="3" fillId="5" borderId="46" xfId="1" applyNumberFormat="1" applyFont="1" applyFill="1" applyBorder="1" applyAlignment="1" applyProtection="1">
      <alignment horizontal="center" vertical="center"/>
      <protection hidden="1"/>
    </xf>
    <xf numFmtId="1" fontId="1" fillId="5" borderId="50" xfId="0" applyNumberFormat="1" applyFont="1" applyFill="1" applyBorder="1" applyAlignment="1" applyProtection="1">
      <alignment horizontal="center" vertical="center"/>
      <protection hidden="1"/>
    </xf>
    <xf numFmtId="1" fontId="1" fillId="5" borderId="51" xfId="0" applyNumberFormat="1" applyFont="1" applyFill="1" applyBorder="1" applyAlignment="1" applyProtection="1">
      <alignment horizontal="center" vertical="center"/>
      <protection hidden="1"/>
    </xf>
    <xf numFmtId="1" fontId="1" fillId="5" borderId="50" xfId="0" applyNumberFormat="1" applyFont="1" applyFill="1" applyBorder="1" applyAlignment="1" applyProtection="1">
      <alignment horizontal="center" vertical="center"/>
      <protection locked="0"/>
    </xf>
    <xf numFmtId="1" fontId="1" fillId="5" borderId="52" xfId="0" applyNumberFormat="1" applyFont="1" applyFill="1" applyBorder="1" applyAlignment="1" applyProtection="1">
      <alignment horizontal="center" vertical="center"/>
      <protection locked="0"/>
    </xf>
    <xf numFmtId="2" fontId="1" fillId="5" borderId="52" xfId="1" applyNumberFormat="1" applyFont="1" applyFill="1" applyBorder="1" applyAlignment="1" applyProtection="1">
      <alignment horizontal="center" vertical="center"/>
      <protection hidden="1"/>
    </xf>
    <xf numFmtId="2" fontId="1" fillId="5" borderId="51" xfId="1" applyNumberFormat="1" applyFont="1" applyFill="1" applyBorder="1" applyAlignment="1" applyProtection="1">
      <alignment horizontal="center" vertical="center"/>
      <protection hidden="1"/>
    </xf>
    <xf numFmtId="1" fontId="3" fillId="3" borderId="5" xfId="0" applyNumberFormat="1" applyFont="1" applyFill="1" applyBorder="1" applyAlignment="1" applyProtection="1">
      <alignment horizontal="center" vertical="center"/>
      <protection hidden="1"/>
    </xf>
    <xf numFmtId="1" fontId="3" fillId="3" borderId="7" xfId="0" applyNumberFormat="1" applyFont="1" applyFill="1" applyBorder="1" applyAlignment="1" applyProtection="1">
      <alignment horizontal="center" vertical="center"/>
      <protection hidden="1"/>
    </xf>
    <xf numFmtId="2" fontId="3" fillId="3" borderId="6" xfId="1" applyNumberFormat="1" applyFont="1" applyFill="1" applyBorder="1" applyAlignment="1" applyProtection="1">
      <alignment horizontal="center" vertical="center"/>
      <protection hidden="1"/>
    </xf>
    <xf numFmtId="1" fontId="3" fillId="5" borderId="53" xfId="0" applyNumberFormat="1" applyFont="1" applyFill="1" applyBorder="1" applyAlignment="1" applyProtection="1">
      <alignment horizontal="center" vertical="center"/>
      <protection hidden="1"/>
    </xf>
    <xf numFmtId="1" fontId="3" fillId="5" borderId="54" xfId="0" applyNumberFormat="1" applyFont="1" applyFill="1" applyBorder="1" applyAlignment="1" applyProtection="1">
      <alignment horizontal="center" vertical="center"/>
      <protection hidden="1"/>
    </xf>
    <xf numFmtId="2" fontId="3" fillId="5" borderId="40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2" fontId="1" fillId="0" borderId="28" xfId="0" applyNumberFormat="1" applyFont="1" applyBorder="1" applyAlignment="1" applyProtection="1">
      <alignment horizontal="center" vertical="center"/>
      <protection hidden="1"/>
    </xf>
    <xf numFmtId="2" fontId="1" fillId="5" borderId="19" xfId="0" applyNumberFormat="1" applyFont="1" applyFill="1" applyBorder="1" applyAlignment="1" applyProtection="1">
      <alignment horizontal="center" vertical="center"/>
      <protection hidden="1"/>
    </xf>
    <xf numFmtId="2" fontId="1" fillId="0" borderId="19" xfId="0" applyNumberFormat="1" applyFont="1" applyBorder="1" applyAlignment="1" applyProtection="1">
      <alignment horizontal="center" vertical="center"/>
      <protection hidden="1"/>
    </xf>
    <xf numFmtId="2" fontId="1" fillId="5" borderId="24" xfId="0" applyNumberFormat="1" applyFont="1" applyFill="1" applyBorder="1" applyAlignment="1" applyProtection="1">
      <alignment horizontal="center" vertical="center"/>
      <protection hidden="1"/>
    </xf>
    <xf numFmtId="0" fontId="2" fillId="2" borderId="37" xfId="0" applyFont="1" applyFill="1" applyBorder="1" applyProtection="1">
      <protection hidden="1"/>
    </xf>
    <xf numFmtId="0" fontId="2" fillId="2" borderId="4" xfId="0" applyFont="1" applyFill="1" applyBorder="1" applyProtection="1">
      <protection hidden="1"/>
    </xf>
    <xf numFmtId="0" fontId="2" fillId="2" borderId="33" xfId="0" applyFont="1" applyFill="1" applyBorder="1" applyAlignment="1" applyProtection="1">
      <alignment horizontal="center" vertical="center"/>
      <protection hidden="1"/>
    </xf>
    <xf numFmtId="0" fontId="2" fillId="2" borderId="30" xfId="0" applyFont="1" applyFill="1" applyBorder="1" applyAlignment="1" applyProtection="1">
      <alignment horizontal="center" vertical="center"/>
      <protection hidden="1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2" fillId="2" borderId="32" xfId="0" applyFont="1" applyFill="1" applyBorder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horizontal="center" vertical="center"/>
      <protection hidden="1"/>
    </xf>
    <xf numFmtId="0" fontId="2" fillId="2" borderId="43" xfId="0" applyFont="1" applyFill="1" applyBorder="1" applyAlignment="1" applyProtection="1">
      <alignment vertical="center"/>
      <protection hidden="1"/>
    </xf>
    <xf numFmtId="0" fontId="2" fillId="2" borderId="33" xfId="0" applyFont="1" applyFill="1" applyBorder="1" applyAlignment="1" applyProtection="1">
      <alignment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center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5" borderId="17" xfId="0" applyFont="1" applyFill="1" applyBorder="1" applyAlignment="1" applyProtection="1">
      <alignment horizontal="center" vertical="center"/>
      <protection hidden="1"/>
    </xf>
    <xf numFmtId="0" fontId="3" fillId="0" borderId="49" xfId="0" applyFont="1" applyBorder="1" applyAlignment="1">
      <alignment vertical="center"/>
    </xf>
    <xf numFmtId="1" fontId="1" fillId="3" borderId="3" xfId="0" applyNumberFormat="1" applyFont="1" applyFill="1" applyBorder="1" applyAlignment="1" applyProtection="1">
      <alignment horizontal="center" vertical="center"/>
      <protection hidden="1"/>
    </xf>
    <xf numFmtId="1" fontId="1" fillId="5" borderId="3" xfId="0" applyNumberFormat="1" applyFont="1" applyFill="1" applyBorder="1" applyAlignment="1" applyProtection="1">
      <alignment horizontal="center" vertical="center"/>
      <protection hidden="1"/>
    </xf>
    <xf numFmtId="1" fontId="1" fillId="0" borderId="47" xfId="0" applyNumberFormat="1" applyFont="1" applyBorder="1" applyAlignment="1" applyProtection="1">
      <alignment horizontal="center" vertical="center"/>
      <protection locked="0"/>
    </xf>
    <xf numFmtId="1" fontId="1" fillId="5" borderId="45" xfId="0" applyNumberFormat="1" applyFont="1" applyFill="1" applyBorder="1" applyAlignment="1" applyProtection="1">
      <alignment horizontal="center" vertical="center"/>
      <protection locked="0"/>
    </xf>
    <xf numFmtId="1" fontId="1" fillId="0" borderId="45" xfId="0" applyNumberFormat="1" applyFont="1" applyBorder="1" applyAlignment="1" applyProtection="1">
      <alignment horizontal="center" vertical="center"/>
      <protection locked="0"/>
    </xf>
    <xf numFmtId="1" fontId="1" fillId="5" borderId="41" xfId="0" applyNumberFormat="1" applyFont="1" applyFill="1" applyBorder="1" applyAlignment="1" applyProtection="1">
      <alignment horizontal="center" vertical="center"/>
      <protection locked="0"/>
    </xf>
    <xf numFmtId="1" fontId="1" fillId="0" borderId="58" xfId="0" applyNumberFormat="1" applyFont="1" applyBorder="1" applyAlignment="1" applyProtection="1">
      <alignment horizontal="center" vertical="center"/>
      <protection locked="0"/>
    </xf>
    <xf numFmtId="1" fontId="3" fillId="0" borderId="67" xfId="0" applyNumberFormat="1" applyFont="1" applyBorder="1" applyAlignment="1" applyProtection="1">
      <alignment horizontal="center" vertical="center"/>
      <protection hidden="1"/>
    </xf>
    <xf numFmtId="1" fontId="3" fillId="5" borderId="69" xfId="0" applyNumberFormat="1" applyFont="1" applyFill="1" applyBorder="1" applyAlignment="1" applyProtection="1">
      <alignment horizontal="center" vertical="center"/>
      <protection hidden="1"/>
    </xf>
    <xf numFmtId="1" fontId="1" fillId="5" borderId="58" xfId="0" applyNumberFormat="1" applyFont="1" applyFill="1" applyBorder="1" applyAlignment="1" applyProtection="1">
      <alignment horizontal="center" vertical="center"/>
      <protection locked="0"/>
    </xf>
    <xf numFmtId="1" fontId="1" fillId="5" borderId="70" xfId="0" applyNumberFormat="1" applyFont="1" applyFill="1" applyBorder="1" applyAlignment="1" applyProtection="1">
      <alignment horizontal="center" vertical="center"/>
      <protection locked="0"/>
    </xf>
    <xf numFmtId="1" fontId="1" fillId="5" borderId="52" xfId="0" applyNumberFormat="1" applyFont="1" applyFill="1" applyBorder="1" applyAlignment="1" applyProtection="1">
      <alignment horizontal="center" vertical="center"/>
      <protection hidden="1"/>
    </xf>
    <xf numFmtId="1" fontId="3" fillId="0" borderId="44" xfId="1" applyNumberFormat="1" applyFont="1" applyFill="1" applyBorder="1" applyAlignment="1" applyProtection="1">
      <alignment horizontal="center" vertical="center"/>
      <protection hidden="1"/>
    </xf>
    <xf numFmtId="1" fontId="3" fillId="5" borderId="65" xfId="1" applyNumberFormat="1" applyFont="1" applyFill="1" applyBorder="1" applyAlignment="1" applyProtection="1">
      <alignment horizontal="center" vertical="center"/>
      <protection hidden="1"/>
    </xf>
    <xf numFmtId="1" fontId="1" fillId="3" borderId="38" xfId="1" applyNumberFormat="1" applyFont="1" applyFill="1" applyBorder="1" applyAlignment="1" applyProtection="1">
      <alignment horizontal="center" vertical="center"/>
      <protection hidden="1"/>
    </xf>
    <xf numFmtId="1" fontId="1" fillId="5" borderId="38" xfId="1" applyNumberFormat="1" applyFont="1" applyFill="1" applyBorder="1" applyAlignment="1" applyProtection="1">
      <alignment horizontal="center" vertical="center"/>
      <protection hidden="1"/>
    </xf>
    <xf numFmtId="1" fontId="1" fillId="5" borderId="71" xfId="1" applyNumberFormat="1" applyFont="1" applyFill="1" applyBorder="1" applyAlignment="1" applyProtection="1">
      <alignment horizontal="center" vertical="center"/>
      <protection hidden="1"/>
    </xf>
    <xf numFmtId="2" fontId="1" fillId="3" borderId="62" xfId="1" applyNumberFormat="1" applyFont="1" applyFill="1" applyBorder="1" applyAlignment="1" applyProtection="1">
      <alignment horizontal="center" vertical="center"/>
      <protection hidden="1"/>
    </xf>
    <xf numFmtId="2" fontId="1" fillId="5" borderId="62" xfId="1" applyNumberFormat="1" applyFont="1" applyFill="1" applyBorder="1" applyAlignment="1" applyProtection="1">
      <alignment horizontal="center" vertical="center"/>
      <protection hidden="1"/>
    </xf>
    <xf numFmtId="2" fontId="1" fillId="5" borderId="63" xfId="1" applyNumberFormat="1" applyFont="1" applyFill="1" applyBorder="1" applyAlignment="1" applyProtection="1">
      <alignment horizontal="center" vertical="center"/>
      <protection hidden="1"/>
    </xf>
    <xf numFmtId="2" fontId="3" fillId="3" borderId="64" xfId="1" applyNumberFormat="1" applyFont="1" applyFill="1" applyBorder="1" applyAlignment="1" applyProtection="1">
      <alignment horizontal="center" vertical="center"/>
      <protection hidden="1"/>
    </xf>
    <xf numFmtId="2" fontId="3" fillId="5" borderId="72" xfId="1" applyNumberFormat="1" applyFont="1" applyFill="1" applyBorder="1" applyAlignment="1" applyProtection="1">
      <alignment horizontal="center" vertical="center"/>
      <protection hidden="1"/>
    </xf>
    <xf numFmtId="0" fontId="11" fillId="0" borderId="21" xfId="0" applyFont="1" applyBorder="1" applyAlignment="1" applyProtection="1">
      <alignment horizontal="center" vertical="center" textRotation="90" wrapText="1"/>
      <protection hidden="1"/>
    </xf>
    <xf numFmtId="2" fontId="3" fillId="3" borderId="7" xfId="1" applyNumberFormat="1" applyFont="1" applyFill="1" applyBorder="1" applyAlignment="1" applyProtection="1">
      <alignment horizontal="center" vertical="center"/>
      <protection hidden="1"/>
    </xf>
    <xf numFmtId="2" fontId="3" fillId="5" borderId="54" xfId="1" applyNumberFormat="1" applyFont="1" applyFill="1" applyBorder="1" applyAlignment="1" applyProtection="1">
      <alignment horizontal="center" vertical="center"/>
      <protection hidden="1"/>
    </xf>
    <xf numFmtId="0" fontId="11" fillId="0" borderId="53" xfId="0" applyFont="1" applyBorder="1" applyAlignment="1" applyProtection="1">
      <alignment vertical="center" textRotation="90" wrapText="1"/>
      <protection hidden="1"/>
    </xf>
    <xf numFmtId="0" fontId="11" fillId="0" borderId="60" xfId="0" applyFont="1" applyBorder="1" applyAlignment="1" applyProtection="1">
      <alignment vertical="center" textRotation="90" wrapText="1"/>
      <protection hidden="1"/>
    </xf>
    <xf numFmtId="0" fontId="11" fillId="0" borderId="11" xfId="0" applyFont="1" applyBorder="1" applyAlignment="1" applyProtection="1">
      <alignment horizontal="center" vertical="center" textRotation="90" wrapText="1"/>
      <protection hidden="1"/>
    </xf>
    <xf numFmtId="0" fontId="2" fillId="2" borderId="68" xfId="0" applyFont="1" applyFill="1" applyBorder="1" applyAlignment="1" applyProtection="1">
      <alignment horizontal="center" vertical="center"/>
      <protection hidden="1"/>
    </xf>
    <xf numFmtId="0" fontId="2" fillId="2" borderId="37" xfId="0" applyFont="1" applyFill="1" applyBorder="1" applyAlignment="1" applyProtection="1">
      <alignment horizontal="center" vertical="center"/>
      <protection hidden="1"/>
    </xf>
    <xf numFmtId="0" fontId="2" fillId="2" borderId="43" xfId="0" applyFont="1" applyFill="1" applyBorder="1" applyAlignment="1" applyProtection="1">
      <alignment horizontal="center" vertical="center"/>
      <protection hidden="1"/>
    </xf>
    <xf numFmtId="0" fontId="1" fillId="0" borderId="49" xfId="0" applyFont="1" applyBorder="1" applyAlignment="1">
      <alignment vertical="top"/>
    </xf>
    <xf numFmtId="0" fontId="10" fillId="0" borderId="49" xfId="0" applyFont="1" applyBorder="1" applyAlignment="1"/>
    <xf numFmtId="1" fontId="1" fillId="0" borderId="47" xfId="1" applyNumberFormat="1" applyFont="1" applyFill="1" applyBorder="1" applyAlignment="1" applyProtection="1">
      <alignment horizontal="center" vertical="center"/>
      <protection locked="0"/>
    </xf>
    <xf numFmtId="1" fontId="1" fillId="5" borderId="47" xfId="1" applyNumberFormat="1" applyFont="1" applyFill="1" applyBorder="1" applyAlignment="1" applyProtection="1">
      <alignment horizontal="center" vertical="center"/>
      <protection locked="0"/>
    </xf>
    <xf numFmtId="1" fontId="1" fillId="5" borderId="73" xfId="1" applyNumberFormat="1" applyFont="1" applyFill="1" applyBorder="1" applyAlignment="1" applyProtection="1">
      <alignment horizontal="center" vertical="center"/>
      <protection locked="0"/>
    </xf>
    <xf numFmtId="1" fontId="1" fillId="3" borderId="38" xfId="0" applyNumberFormat="1" applyFont="1" applyFill="1" applyBorder="1" applyAlignment="1" applyProtection="1">
      <alignment horizontal="center" vertical="center"/>
      <protection hidden="1"/>
    </xf>
    <xf numFmtId="1" fontId="1" fillId="5" borderId="38" xfId="0" applyNumberFormat="1" applyFont="1" applyFill="1" applyBorder="1" applyAlignment="1" applyProtection="1">
      <alignment horizontal="center" vertical="center"/>
      <protection hidden="1"/>
    </xf>
    <xf numFmtId="1" fontId="1" fillId="5" borderId="71" xfId="0" applyNumberFormat="1" applyFont="1" applyFill="1" applyBorder="1" applyAlignment="1" applyProtection="1">
      <alignment horizontal="center" vertical="center"/>
      <protection hidden="1"/>
    </xf>
    <xf numFmtId="1" fontId="1" fillId="0" borderId="3" xfId="1" applyNumberFormat="1" applyFont="1" applyFill="1" applyBorder="1" applyAlignment="1" applyProtection="1">
      <alignment horizontal="center" vertical="center"/>
      <protection locked="0"/>
    </xf>
    <xf numFmtId="1" fontId="1" fillId="5" borderId="3" xfId="1" applyNumberFormat="1" applyFont="1" applyFill="1" applyBorder="1" applyAlignment="1" applyProtection="1">
      <alignment horizontal="center" vertical="center"/>
      <protection locked="0"/>
    </xf>
    <xf numFmtId="1" fontId="1" fillId="5" borderId="52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3" fillId="0" borderId="0" xfId="0" applyFont="1" applyAlignment="1" applyProtection="1">
      <alignment vertical="center"/>
    </xf>
    <xf numFmtId="1" fontId="1" fillId="0" borderId="62" xfId="0" applyNumberFormat="1" applyFont="1" applyBorder="1" applyAlignment="1" applyProtection="1">
      <alignment horizontal="center" vertical="center"/>
      <protection locked="0"/>
    </xf>
    <xf numFmtId="1" fontId="1" fillId="5" borderId="74" xfId="0" applyNumberFormat="1" applyFont="1" applyFill="1" applyBorder="1" applyAlignment="1" applyProtection="1">
      <alignment horizontal="center" vertical="center"/>
      <protection locked="0"/>
    </xf>
    <xf numFmtId="1" fontId="1" fillId="0" borderId="74" xfId="0" applyNumberFormat="1" applyFont="1" applyBorder="1" applyAlignment="1" applyProtection="1">
      <alignment horizontal="center" vertical="center"/>
      <protection locked="0"/>
    </xf>
    <xf numFmtId="1" fontId="1" fillId="5" borderId="76" xfId="0" applyNumberFormat="1" applyFont="1" applyFill="1" applyBorder="1" applyAlignment="1" applyProtection="1">
      <alignment horizontal="center" vertical="center"/>
      <protection locked="0"/>
    </xf>
    <xf numFmtId="1" fontId="3" fillId="0" borderId="64" xfId="0" applyNumberFormat="1" applyFont="1" applyBorder="1" applyAlignment="1" applyProtection="1">
      <alignment horizontal="center" vertical="center"/>
      <protection hidden="1"/>
    </xf>
    <xf numFmtId="1" fontId="3" fillId="5" borderId="61" xfId="0" applyNumberFormat="1" applyFont="1" applyFill="1" applyBorder="1" applyAlignment="1" applyProtection="1">
      <alignment horizontal="center" vertical="center"/>
      <protection hidden="1"/>
    </xf>
    <xf numFmtId="1" fontId="1" fillId="3" borderId="35" xfId="0" applyNumberFormat="1" applyFont="1" applyFill="1" applyBorder="1" applyAlignment="1" applyProtection="1">
      <alignment horizontal="center" vertical="center"/>
      <protection hidden="1"/>
    </xf>
    <xf numFmtId="1" fontId="1" fillId="5" borderId="35" xfId="0" applyNumberFormat="1" applyFont="1" applyFill="1" applyBorder="1" applyAlignment="1" applyProtection="1">
      <alignment horizontal="center" vertical="center"/>
      <protection hidden="1"/>
    </xf>
    <xf numFmtId="1" fontId="1" fillId="5" borderId="77" xfId="0" applyNumberFormat="1" applyFont="1" applyFill="1" applyBorder="1" applyAlignment="1" applyProtection="1">
      <alignment horizontal="center" vertical="center"/>
      <protection locked="0"/>
    </xf>
    <xf numFmtId="1" fontId="1" fillId="0" borderId="77" xfId="0" applyNumberFormat="1" applyFont="1" applyBorder="1" applyAlignment="1" applyProtection="1">
      <alignment horizontal="center" vertical="center"/>
      <protection locked="0"/>
    </xf>
    <xf numFmtId="1" fontId="1" fillId="5" borderId="59" xfId="0" applyNumberFormat="1" applyFont="1" applyFill="1" applyBorder="1" applyAlignment="1" applyProtection="1">
      <alignment horizontal="center" vertical="center"/>
      <protection locked="0"/>
    </xf>
    <xf numFmtId="1" fontId="1" fillId="5" borderId="2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1" fillId="0" borderId="70" xfId="0" applyFont="1" applyBorder="1" applyAlignment="1" applyProtection="1">
      <alignment vertical="center" textRotation="90" wrapText="1"/>
      <protection hidden="1"/>
    </xf>
    <xf numFmtId="1" fontId="1" fillId="3" borderId="58" xfId="1" applyNumberFormat="1" applyFont="1" applyFill="1" applyBorder="1" applyAlignment="1" applyProtection="1">
      <alignment horizontal="center" vertical="center"/>
      <protection hidden="1"/>
    </xf>
    <xf numFmtId="1" fontId="1" fillId="5" borderId="58" xfId="1" applyNumberFormat="1" applyFont="1" applyFill="1" applyBorder="1" applyAlignment="1" applyProtection="1">
      <alignment horizontal="center" vertical="center"/>
      <protection hidden="1"/>
    </xf>
    <xf numFmtId="1" fontId="1" fillId="5" borderId="36" xfId="0" applyNumberFormat="1" applyFont="1" applyFill="1" applyBorder="1" applyAlignment="1" applyProtection="1">
      <alignment horizontal="center" vertical="center"/>
      <protection hidden="1"/>
    </xf>
    <xf numFmtId="1" fontId="1" fillId="5" borderId="70" xfId="1" applyNumberFormat="1" applyFont="1" applyFill="1" applyBorder="1" applyAlignment="1" applyProtection="1">
      <alignment horizontal="center" vertical="center"/>
      <protection hidden="1"/>
    </xf>
    <xf numFmtId="1" fontId="3" fillId="5" borderId="18" xfId="1" applyNumberFormat="1" applyFont="1" applyFill="1" applyBorder="1" applyAlignment="1" applyProtection="1">
      <alignment horizontal="center" vertical="center"/>
      <protection hidden="1"/>
    </xf>
    <xf numFmtId="1" fontId="3" fillId="0" borderId="16" xfId="1" applyNumberFormat="1" applyFont="1" applyFill="1" applyBorder="1" applyAlignment="1" applyProtection="1">
      <alignment horizontal="center" vertical="center"/>
      <protection hidden="1"/>
    </xf>
    <xf numFmtId="0" fontId="11" fillId="0" borderId="61" xfId="0" applyFont="1" applyBorder="1" applyAlignment="1" applyProtection="1">
      <alignment horizontal="center" vertical="center" textRotation="90" wrapText="1"/>
      <protection hidden="1"/>
    </xf>
    <xf numFmtId="1" fontId="1" fillId="3" borderId="62" xfId="1" applyNumberFormat="1" applyFont="1" applyFill="1" applyBorder="1" applyAlignment="1" applyProtection="1">
      <alignment horizontal="center" vertical="center"/>
      <protection hidden="1"/>
    </xf>
    <xf numFmtId="1" fontId="1" fillId="5" borderId="62" xfId="1" applyNumberFormat="1" applyFont="1" applyFill="1" applyBorder="1" applyAlignment="1" applyProtection="1">
      <alignment horizontal="center" vertical="center"/>
      <protection hidden="1"/>
    </xf>
    <xf numFmtId="1" fontId="1" fillId="0" borderId="29" xfId="0" applyNumberFormat="1" applyFont="1" applyBorder="1" applyAlignment="1" applyProtection="1">
      <alignment horizontal="center" vertical="center"/>
      <protection locked="0"/>
    </xf>
    <xf numFmtId="1" fontId="1" fillId="5" borderId="29" xfId="0" applyNumberFormat="1" applyFont="1" applyFill="1" applyBorder="1" applyAlignment="1" applyProtection="1">
      <alignment horizontal="center" vertical="center"/>
      <protection locked="0"/>
    </xf>
    <xf numFmtId="1" fontId="1" fillId="5" borderId="79" xfId="0" applyNumberFormat="1" applyFont="1" applyFill="1" applyBorder="1" applyAlignment="1" applyProtection="1">
      <alignment horizontal="center" vertical="center"/>
      <protection locked="0"/>
    </xf>
    <xf numFmtId="1" fontId="1" fillId="5" borderId="51" xfId="0" applyNumberFormat="1" applyFont="1" applyFill="1" applyBorder="1" applyAlignment="1" applyProtection="1">
      <alignment horizontal="center" vertical="center"/>
      <protection locked="0"/>
    </xf>
    <xf numFmtId="1" fontId="1" fillId="5" borderId="63" xfId="1" applyNumberFormat="1" applyFont="1" applyFill="1" applyBorder="1" applyAlignment="1" applyProtection="1">
      <alignment horizontal="center" vertical="center"/>
      <protection hidden="1"/>
    </xf>
    <xf numFmtId="1" fontId="3" fillId="0" borderId="16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29" xfId="1" applyNumberFormat="1" applyFont="1" applyFill="1" applyBorder="1" applyAlignment="1" applyProtection="1">
      <alignment horizontal="center" vertical="center"/>
      <protection locked="0"/>
    </xf>
    <xf numFmtId="1" fontId="1" fillId="0" borderId="26" xfId="1" applyNumberFormat="1" applyFont="1" applyFill="1" applyBorder="1" applyAlignment="1" applyProtection="1">
      <alignment horizontal="center" vertical="center"/>
      <protection locked="0"/>
    </xf>
    <xf numFmtId="1" fontId="1" fillId="5" borderId="17" xfId="1" applyNumberFormat="1" applyFont="1" applyFill="1" applyBorder="1" applyAlignment="1" applyProtection="1">
      <alignment horizontal="center" vertical="center"/>
      <protection locked="0"/>
    </xf>
    <xf numFmtId="1" fontId="1" fillId="5" borderId="26" xfId="1" applyNumberFormat="1" applyFont="1" applyFill="1" applyBorder="1" applyAlignment="1" applyProtection="1">
      <alignment horizontal="center" vertical="center"/>
      <protection locked="0"/>
    </xf>
    <xf numFmtId="1" fontId="1" fillId="0" borderId="17" xfId="1" applyNumberFormat="1" applyFont="1" applyFill="1" applyBorder="1" applyAlignment="1" applyProtection="1">
      <alignment horizontal="center" vertical="center"/>
      <protection locked="0"/>
    </xf>
    <xf numFmtId="1" fontId="1" fillId="5" borderId="25" xfId="1" applyNumberFormat="1" applyFont="1" applyFill="1" applyBorder="1" applyAlignment="1" applyProtection="1">
      <alignment horizontal="center" vertical="center"/>
      <protection locked="0"/>
    </xf>
    <xf numFmtId="1" fontId="1" fillId="5" borderId="50" xfId="1" applyNumberFormat="1" applyFont="1" applyFill="1" applyBorder="1" applyAlignment="1" applyProtection="1">
      <alignment horizontal="center" vertical="center"/>
      <protection locked="0"/>
    </xf>
    <xf numFmtId="1" fontId="1" fillId="5" borderId="0" xfId="0" applyNumberFormat="1" applyFont="1" applyFill="1" applyBorder="1" applyAlignment="1" applyProtection="1">
      <alignment horizontal="center" vertical="center"/>
      <protection locked="0"/>
    </xf>
    <xf numFmtId="1" fontId="1" fillId="4" borderId="8" xfId="0" applyNumberFormat="1" applyFont="1" applyFill="1" applyBorder="1" applyAlignment="1" applyProtection="1">
      <alignment horizontal="center" vertical="center"/>
      <protection hidden="1"/>
    </xf>
    <xf numFmtId="1" fontId="1" fillId="4" borderId="9" xfId="0" applyNumberFormat="1" applyFont="1" applyFill="1" applyBorder="1" applyAlignment="1" applyProtection="1">
      <alignment horizontal="center" vertical="center"/>
      <protection hidden="1"/>
    </xf>
    <xf numFmtId="2" fontId="1" fillId="4" borderId="1" xfId="1" applyNumberFormat="1" applyFont="1" applyFill="1" applyBorder="1" applyAlignment="1" applyProtection="1">
      <alignment horizontal="center" vertical="center"/>
      <protection hidden="1"/>
    </xf>
    <xf numFmtId="1" fontId="1" fillId="4" borderId="45" xfId="1" applyNumberFormat="1" applyFont="1" applyFill="1" applyBorder="1" applyAlignment="1" applyProtection="1">
      <alignment horizontal="center" vertical="center"/>
      <protection hidden="1"/>
    </xf>
    <xf numFmtId="2" fontId="1" fillId="4" borderId="9" xfId="1" applyNumberFormat="1" applyFont="1" applyFill="1" applyBorder="1" applyAlignment="1" applyProtection="1">
      <alignment horizontal="center" vertical="center"/>
      <protection hidden="1"/>
    </xf>
    <xf numFmtId="2" fontId="1" fillId="4" borderId="19" xfId="0" applyNumberFormat="1" applyFont="1" applyFill="1" applyBorder="1" applyAlignment="1" applyProtection="1">
      <alignment horizontal="center" vertical="center"/>
      <protection hidden="1"/>
    </xf>
    <xf numFmtId="1" fontId="1" fillId="4" borderId="1" xfId="0" applyNumberFormat="1" applyFont="1" applyFill="1" applyBorder="1" applyAlignment="1" applyProtection="1">
      <alignment horizontal="center" vertical="center"/>
      <protection hidden="1"/>
    </xf>
    <xf numFmtId="1" fontId="1" fillId="4" borderId="19" xfId="0" applyNumberFormat="1" applyFont="1" applyFill="1" applyBorder="1" applyAlignment="1" applyProtection="1">
      <alignment horizontal="center" vertical="center"/>
      <protection hidden="1"/>
    </xf>
    <xf numFmtId="1" fontId="1" fillId="5" borderId="28" xfId="0" applyNumberFormat="1" applyFont="1" applyFill="1" applyBorder="1" applyAlignment="1" applyProtection="1">
      <alignment horizontal="center" vertical="center"/>
      <protection locked="0"/>
    </xf>
    <xf numFmtId="1" fontId="1" fillId="4" borderId="45" xfId="0" applyNumberFormat="1" applyFont="1" applyFill="1" applyBorder="1" applyAlignment="1" applyProtection="1">
      <alignment horizontal="center" vertical="center"/>
      <protection hidden="1"/>
    </xf>
    <xf numFmtId="1" fontId="1" fillId="4" borderId="77" xfId="0" applyNumberFormat="1" applyFont="1" applyFill="1" applyBorder="1" applyAlignment="1" applyProtection="1">
      <alignment horizontal="center" vertical="center"/>
      <protection hidden="1"/>
    </xf>
    <xf numFmtId="1" fontId="1" fillId="4" borderId="35" xfId="1" applyNumberFormat="1" applyFont="1" applyFill="1" applyBorder="1" applyAlignment="1" applyProtection="1">
      <alignment horizontal="center" vertical="center"/>
      <protection hidden="1"/>
    </xf>
    <xf numFmtId="1" fontId="1" fillId="4" borderId="1" xfId="1" applyNumberFormat="1" applyFont="1" applyFill="1" applyBorder="1" applyAlignment="1" applyProtection="1">
      <alignment horizontal="center" vertical="center"/>
      <protection hidden="1"/>
    </xf>
    <xf numFmtId="1" fontId="1" fillId="4" borderId="35" xfId="0" applyNumberFormat="1" applyFont="1" applyFill="1" applyBorder="1" applyAlignment="1" applyProtection="1">
      <alignment horizontal="center" vertical="center"/>
      <protection hidden="1"/>
    </xf>
    <xf numFmtId="2" fontId="1" fillId="4" borderId="74" xfId="1" applyNumberFormat="1" applyFont="1" applyFill="1" applyBorder="1" applyAlignment="1" applyProtection="1">
      <alignment horizontal="center" vertical="center"/>
      <protection hidden="1"/>
    </xf>
    <xf numFmtId="1" fontId="1" fillId="4" borderId="77" xfId="1" applyNumberFormat="1" applyFont="1" applyFill="1" applyBorder="1" applyAlignment="1" applyProtection="1">
      <alignment horizontal="center" vertical="center"/>
      <protection hidden="1"/>
    </xf>
    <xf numFmtId="1" fontId="1" fillId="4" borderId="74" xfId="1" applyNumberFormat="1" applyFont="1" applyFill="1" applyBorder="1" applyAlignment="1" applyProtection="1">
      <alignment horizontal="center" vertical="center"/>
      <protection hidden="1"/>
    </xf>
    <xf numFmtId="1" fontId="1" fillId="4" borderId="74" xfId="0" applyNumberFormat="1" applyFont="1" applyFill="1" applyBorder="1" applyAlignment="1" applyProtection="1">
      <alignment horizontal="center" vertical="center"/>
      <protection hidden="1"/>
    </xf>
    <xf numFmtId="1" fontId="1" fillId="4" borderId="17" xfId="1" applyNumberFormat="1" applyFont="1" applyFill="1" applyBorder="1" applyAlignment="1" applyProtection="1">
      <alignment horizontal="center" vertical="center"/>
      <protection hidden="1"/>
    </xf>
    <xf numFmtId="1" fontId="1" fillId="4" borderId="8" xfId="1" applyNumberFormat="1" applyFont="1" applyFill="1" applyBorder="1" applyAlignment="1" applyProtection="1">
      <alignment horizontal="center" vertical="center"/>
      <protection hidden="1"/>
    </xf>
    <xf numFmtId="1" fontId="1" fillId="4" borderId="17" xfId="0" applyNumberFormat="1" applyFont="1" applyFill="1" applyBorder="1" applyAlignment="1" applyProtection="1">
      <alignment horizontal="center" vertical="center"/>
      <protection hidden="1"/>
    </xf>
    <xf numFmtId="1" fontId="3" fillId="5" borderId="18" xfId="0" applyNumberFormat="1" applyFont="1" applyFill="1" applyBorder="1" applyAlignment="1" applyProtection="1">
      <alignment horizontal="center" vertical="center"/>
      <protection hidden="1"/>
    </xf>
    <xf numFmtId="2" fontId="1" fillId="0" borderId="29" xfId="0" applyNumberFormat="1" applyFont="1" applyBorder="1" applyAlignment="1" applyProtection="1">
      <alignment horizontal="center" vertical="center"/>
      <protection hidden="1"/>
    </xf>
    <xf numFmtId="2" fontId="1" fillId="5" borderId="29" xfId="0" applyNumberFormat="1" applyFont="1" applyFill="1" applyBorder="1" applyAlignment="1" applyProtection="1">
      <alignment horizontal="center" vertical="center"/>
      <protection locked="0"/>
    </xf>
    <xf numFmtId="2" fontId="1" fillId="4" borderId="29" xfId="0" applyNumberFormat="1" applyFont="1" applyFill="1" applyBorder="1" applyAlignment="1" applyProtection="1">
      <alignment horizontal="center" vertical="center"/>
      <protection locked="0"/>
    </xf>
    <xf numFmtId="2" fontId="1" fillId="5" borderId="29" xfId="0" applyNumberFormat="1" applyFont="1" applyFill="1" applyBorder="1" applyAlignment="1" applyProtection="1">
      <alignment horizontal="center" vertical="center"/>
      <protection hidden="1"/>
    </xf>
    <xf numFmtId="2" fontId="1" fillId="4" borderId="29" xfId="0" applyNumberFormat="1" applyFont="1" applyFill="1" applyBorder="1" applyAlignment="1" applyProtection="1">
      <alignment horizontal="center" vertical="center"/>
      <protection hidden="1"/>
    </xf>
    <xf numFmtId="0" fontId="2" fillId="0" borderId="76" xfId="0" applyFont="1" applyBorder="1" applyAlignment="1" applyProtection="1">
      <alignment horizontal="center" vertical="center" textRotation="90" wrapText="1"/>
      <protection hidden="1"/>
    </xf>
    <xf numFmtId="2" fontId="1" fillId="4" borderId="27" xfId="1" applyNumberFormat="1" applyFont="1" applyFill="1" applyBorder="1" applyAlignment="1" applyProtection="1">
      <alignment horizontal="center" vertical="center"/>
      <protection hidden="1"/>
    </xf>
    <xf numFmtId="2" fontId="1" fillId="5" borderId="79" xfId="0" applyNumberFormat="1" applyFont="1" applyFill="1" applyBorder="1" applyAlignment="1" applyProtection="1">
      <alignment horizontal="center" vertical="center"/>
      <protection locked="0"/>
    </xf>
    <xf numFmtId="2" fontId="3" fillId="0" borderId="16" xfId="0" applyNumberFormat="1" applyFont="1" applyBorder="1" applyAlignment="1" applyProtection="1">
      <alignment horizontal="center" vertical="center"/>
      <protection locked="0"/>
    </xf>
    <xf numFmtId="2" fontId="3" fillId="5" borderId="80" xfId="0" applyNumberFormat="1" applyFont="1" applyFill="1" applyBorder="1" applyAlignment="1" applyProtection="1">
      <alignment horizontal="center" vertical="center"/>
      <protection locked="0"/>
    </xf>
    <xf numFmtId="2" fontId="1" fillId="5" borderId="79" xfId="0" applyNumberFormat="1" applyFont="1" applyFill="1" applyBorder="1" applyAlignment="1" applyProtection="1">
      <alignment horizontal="center" vertical="center"/>
      <protection hidden="1"/>
    </xf>
    <xf numFmtId="2" fontId="3" fillId="0" borderId="16" xfId="0" applyNumberFormat="1" applyFont="1" applyBorder="1" applyAlignment="1" applyProtection="1">
      <alignment horizontal="center" vertical="center"/>
      <protection hidden="1"/>
    </xf>
    <xf numFmtId="2" fontId="3" fillId="5" borderId="80" xfId="0" applyNumberFormat="1" applyFont="1" applyFill="1" applyBorder="1" applyAlignment="1" applyProtection="1">
      <alignment horizontal="center" vertical="center"/>
      <protection hidden="1"/>
    </xf>
    <xf numFmtId="1" fontId="3" fillId="3" borderId="5" xfId="1" applyNumberFormat="1" applyFont="1" applyFill="1" applyBorder="1" applyAlignment="1" applyProtection="1">
      <alignment horizontal="center" vertical="center"/>
      <protection hidden="1"/>
    </xf>
    <xf numFmtId="1" fontId="3" fillId="5" borderId="40" xfId="0" applyNumberFormat="1" applyFont="1" applyFill="1" applyBorder="1" applyAlignment="1" applyProtection="1">
      <alignment horizontal="center" vertical="center"/>
      <protection hidden="1"/>
    </xf>
    <xf numFmtId="1" fontId="3" fillId="5" borderId="53" xfId="1" applyNumberFormat="1" applyFont="1" applyFill="1" applyBorder="1" applyAlignment="1" applyProtection="1">
      <alignment horizontal="center" vertical="center"/>
      <protection hidden="1"/>
    </xf>
    <xf numFmtId="1" fontId="3" fillId="5" borderId="75" xfId="0" applyNumberFormat="1" applyFont="1" applyFill="1" applyBorder="1" applyAlignment="1" applyProtection="1">
      <alignment horizontal="center" vertical="center"/>
      <protection hidden="1"/>
    </xf>
    <xf numFmtId="1" fontId="3" fillId="3" borderId="6" xfId="0" applyNumberFormat="1" applyFont="1" applyFill="1" applyBorder="1" applyAlignment="1" applyProtection="1">
      <alignment horizontal="center" vertical="center"/>
      <protection hidden="1"/>
    </xf>
    <xf numFmtId="1" fontId="3" fillId="3" borderId="34" xfId="0" applyNumberFormat="1" applyFont="1" applyFill="1" applyBorder="1" applyAlignment="1" applyProtection="1">
      <alignment horizontal="center" vertical="center"/>
      <protection hidden="1"/>
    </xf>
    <xf numFmtId="1" fontId="3" fillId="0" borderId="44" xfId="0" applyNumberFormat="1" applyFont="1" applyFill="1" applyBorder="1" applyAlignment="1" applyProtection="1">
      <alignment horizontal="center" vertical="center"/>
      <protection hidden="1"/>
    </xf>
    <xf numFmtId="1" fontId="3" fillId="3" borderId="67" xfId="1" applyNumberFormat="1" applyFont="1" applyFill="1" applyBorder="1" applyAlignment="1" applyProtection="1">
      <alignment horizontal="center" vertical="center"/>
      <protection hidden="1"/>
    </xf>
    <xf numFmtId="1" fontId="3" fillId="0" borderId="5" xfId="1" applyNumberFormat="1" applyFont="1" applyFill="1" applyBorder="1" applyAlignment="1" applyProtection="1">
      <alignment horizontal="center" vertical="center"/>
      <protection hidden="1"/>
    </xf>
    <xf numFmtId="1" fontId="3" fillId="3" borderId="64" xfId="1" applyNumberFormat="1" applyFont="1" applyFill="1" applyBorder="1" applyAlignment="1" applyProtection="1">
      <alignment horizontal="center" vertical="center"/>
      <protection hidden="1"/>
    </xf>
    <xf numFmtId="1" fontId="3" fillId="5" borderId="39" xfId="0" applyNumberFormat="1" applyFont="1" applyFill="1" applyBorder="1" applyAlignment="1" applyProtection="1">
      <alignment horizontal="center" vertical="center"/>
      <protection hidden="1"/>
    </xf>
    <xf numFmtId="1" fontId="3" fillId="5" borderId="46" xfId="0" applyNumberFormat="1" applyFont="1" applyFill="1" applyBorder="1" applyAlignment="1" applyProtection="1">
      <alignment horizontal="center" vertical="center"/>
      <protection hidden="1"/>
    </xf>
    <xf numFmtId="1" fontId="3" fillId="5" borderId="60" xfId="1" applyNumberFormat="1" applyFont="1" applyFill="1" applyBorder="1" applyAlignment="1" applyProtection="1">
      <alignment horizontal="center" vertical="center"/>
      <protection hidden="1"/>
    </xf>
    <xf numFmtId="1" fontId="3" fillId="5" borderId="72" xfId="1" applyNumberFormat="1" applyFont="1" applyFill="1" applyBorder="1" applyAlignment="1" applyProtection="1">
      <alignment horizontal="center" vertical="center"/>
      <protection hidden="1"/>
    </xf>
    <xf numFmtId="0" fontId="11" fillId="0" borderId="22" xfId="0" applyFont="1" applyBorder="1" applyAlignment="1" applyProtection="1">
      <alignment vertical="center" textRotation="90" wrapText="1"/>
      <protection hidden="1"/>
    </xf>
    <xf numFmtId="0" fontId="11" fillId="0" borderId="2" xfId="0" applyFont="1" applyBorder="1" applyAlignment="1" applyProtection="1">
      <alignment horizontal="center" vertical="center" textRotation="90" wrapText="1"/>
      <protection hidden="1"/>
    </xf>
    <xf numFmtId="0" fontId="11" fillId="0" borderId="23" xfId="0" applyFont="1" applyBorder="1" applyAlignment="1" applyProtection="1">
      <alignment vertical="center" textRotation="90" wrapText="1"/>
      <protection hidden="1"/>
    </xf>
    <xf numFmtId="0" fontId="11" fillId="0" borderId="76" xfId="0" applyFont="1" applyBorder="1" applyAlignment="1" applyProtection="1">
      <alignment vertical="center" textRotation="90" wrapText="1"/>
      <protection hidden="1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protection locked="0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5" borderId="17" xfId="0" applyFont="1" applyFill="1" applyBorder="1" applyAlignment="1" applyProtection="1">
      <alignment horizontal="center" vertical="center"/>
      <protection hidden="1"/>
    </xf>
    <xf numFmtId="1" fontId="1" fillId="6" borderId="27" xfId="0" applyNumberFormat="1" applyFont="1" applyFill="1" applyBorder="1" applyAlignment="1" applyProtection="1">
      <alignment horizontal="center" vertical="center"/>
      <protection hidden="1"/>
    </xf>
    <xf numFmtId="1" fontId="1" fillId="4" borderId="27" xfId="0" applyNumberFormat="1" applyFont="1" applyFill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left" vertical="center"/>
      <protection hidden="1"/>
    </xf>
    <xf numFmtId="0" fontId="1" fillId="0" borderId="36" xfId="0" applyFont="1" applyBorder="1" applyAlignment="1" applyProtection="1">
      <alignment horizontal="left" vertical="center"/>
      <protection hidden="1"/>
    </xf>
    <xf numFmtId="0" fontId="1" fillId="0" borderId="49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 vertical="center" textRotation="90" wrapText="1"/>
      <protection hidden="1"/>
    </xf>
    <xf numFmtId="0" fontId="2" fillId="0" borderId="8" xfId="0" applyFont="1" applyBorder="1" applyAlignment="1" applyProtection="1">
      <alignment horizontal="center" vertical="center" textRotation="90" wrapText="1"/>
      <protection hidden="1"/>
    </xf>
    <xf numFmtId="0" fontId="2" fillId="0" borderId="22" xfId="0" applyFont="1" applyBorder="1" applyAlignment="1" applyProtection="1">
      <alignment horizontal="center" vertical="center" textRotation="90" wrapText="1"/>
      <protection hidden="1"/>
    </xf>
    <xf numFmtId="0" fontId="2" fillId="0" borderId="1" xfId="0" applyFont="1" applyBorder="1" applyAlignment="1" applyProtection="1">
      <alignment horizontal="center" vertical="center" textRotation="90" wrapText="1"/>
      <protection hidden="1"/>
    </xf>
    <xf numFmtId="0" fontId="2" fillId="0" borderId="2" xfId="0" applyFont="1" applyBorder="1" applyAlignment="1" applyProtection="1">
      <alignment horizontal="center" vertical="center" textRotation="90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1" fillId="0" borderId="38" xfId="0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center" vertical="top"/>
      <protection hidden="1"/>
    </xf>
    <xf numFmtId="0" fontId="2" fillId="0" borderId="35" xfId="0" applyFont="1" applyBorder="1" applyAlignment="1" applyProtection="1">
      <alignment horizontal="center" vertical="top"/>
      <protection hidden="1"/>
    </xf>
    <xf numFmtId="0" fontId="2" fillId="0" borderId="36" xfId="0" applyFont="1" applyBorder="1" applyAlignment="1" applyProtection="1">
      <alignment horizontal="center" vertical="top"/>
      <protection hidden="1"/>
    </xf>
    <xf numFmtId="0" fontId="2" fillId="0" borderId="16" xfId="0" applyFont="1" applyBorder="1" applyAlignment="1" applyProtection="1">
      <alignment horizontal="center" vertical="top"/>
      <protection hidden="1"/>
    </xf>
    <xf numFmtId="0" fontId="2" fillId="0" borderId="17" xfId="0" applyFont="1" applyBorder="1" applyAlignment="1" applyProtection="1">
      <alignment horizontal="center" vertical="top"/>
      <protection hidden="1"/>
    </xf>
    <xf numFmtId="0" fontId="2" fillId="0" borderId="25" xfId="0" applyFont="1" applyBorder="1" applyAlignment="1" applyProtection="1">
      <alignment horizontal="center" vertical="top"/>
      <protection hidden="1"/>
    </xf>
    <xf numFmtId="0" fontId="2" fillId="0" borderId="20" xfId="0" applyFont="1" applyBorder="1" applyAlignment="1" applyProtection="1">
      <alignment horizontal="center" vertical="center" textRotation="90" wrapText="1"/>
      <protection hidden="1"/>
    </xf>
    <xf numFmtId="0" fontId="2" fillId="0" borderId="19" xfId="0" applyFont="1" applyBorder="1" applyAlignment="1" applyProtection="1">
      <alignment horizontal="center" vertical="center" textRotation="90" wrapText="1"/>
      <protection hidden="1"/>
    </xf>
    <xf numFmtId="0" fontId="2" fillId="0" borderId="24" xfId="0" applyFont="1" applyBorder="1" applyAlignment="1" applyProtection="1">
      <alignment horizontal="center" vertical="center" textRotation="90" wrapText="1"/>
      <protection hidden="1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right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49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2" fillId="0" borderId="16" xfId="0" applyFont="1" applyBorder="1" applyAlignment="1" applyProtection="1">
      <alignment horizontal="center" vertical="center" textRotation="90" wrapText="1"/>
      <protection hidden="1"/>
    </xf>
    <xf numFmtId="0" fontId="2" fillId="0" borderId="17" xfId="0" applyFont="1" applyBorder="1" applyAlignment="1" applyProtection="1">
      <alignment horizontal="center" vertical="center" textRotation="90" wrapText="1"/>
      <protection hidden="1"/>
    </xf>
    <xf numFmtId="0" fontId="2" fillId="0" borderId="25" xfId="0" applyFont="1" applyBorder="1" applyAlignment="1" applyProtection="1">
      <alignment horizontal="center" vertical="center" textRotation="90" wrapText="1"/>
      <protection hidden="1"/>
    </xf>
    <xf numFmtId="0" fontId="2" fillId="0" borderId="9" xfId="0" applyFont="1" applyBorder="1" applyAlignment="1" applyProtection="1">
      <alignment horizontal="center" vertical="center" textRotation="90" wrapText="1"/>
      <protection hidden="1"/>
    </xf>
    <xf numFmtId="0" fontId="2" fillId="0" borderId="23" xfId="0" applyFont="1" applyBorder="1" applyAlignment="1" applyProtection="1">
      <alignment horizontal="center" vertical="center" textRotation="90" wrapText="1"/>
      <protection hidden="1"/>
    </xf>
    <xf numFmtId="0" fontId="2" fillId="0" borderId="13" xfId="0" applyFont="1" applyBorder="1" applyAlignment="1" applyProtection="1">
      <alignment horizontal="center" wrapText="1"/>
      <protection hidden="1"/>
    </xf>
    <xf numFmtId="0" fontId="2" fillId="0" borderId="14" xfId="0" applyFont="1" applyBorder="1" applyAlignment="1" applyProtection="1">
      <alignment horizontal="center" wrapText="1"/>
      <protection hidden="1"/>
    </xf>
    <xf numFmtId="0" fontId="2" fillId="0" borderId="48" xfId="0" applyFont="1" applyBorder="1" applyAlignment="1" applyProtection="1">
      <alignment horizontal="center" wrapText="1"/>
      <protection hidden="1"/>
    </xf>
    <xf numFmtId="0" fontId="2" fillId="0" borderId="15" xfId="0" applyFont="1" applyBorder="1" applyAlignment="1" applyProtection="1">
      <alignment horizontal="center" wrapText="1"/>
      <protection hidden="1"/>
    </xf>
    <xf numFmtId="0" fontId="2" fillId="0" borderId="5" xfId="0" applyFont="1" applyBorder="1" applyAlignment="1" applyProtection="1">
      <alignment horizontal="center" wrapText="1"/>
      <protection hidden="1"/>
    </xf>
    <xf numFmtId="0" fontId="2" fillId="0" borderId="6" xfId="0" applyFont="1" applyBorder="1" applyAlignment="1" applyProtection="1">
      <alignment horizontal="center" wrapText="1"/>
      <protection hidden="1"/>
    </xf>
    <xf numFmtId="0" fontId="2" fillId="0" borderId="44" xfId="0" applyFont="1" applyBorder="1" applyAlignment="1" applyProtection="1">
      <alignment horizontal="center" wrapText="1"/>
      <protection hidden="1"/>
    </xf>
    <xf numFmtId="0" fontId="2" fillId="0" borderId="7" xfId="0" applyFont="1" applyBorder="1" applyAlignment="1" applyProtection="1">
      <alignment horizontal="center" wrapText="1"/>
      <protection hidden="1"/>
    </xf>
    <xf numFmtId="0" fontId="3" fillId="0" borderId="34" xfId="0" applyFont="1" applyBorder="1" applyAlignment="1" applyProtection="1">
      <alignment horizontal="left" vertical="center"/>
      <protection hidden="1"/>
    </xf>
    <xf numFmtId="0" fontId="3" fillId="0" borderId="39" xfId="0" applyFont="1" applyBorder="1" applyAlignment="1" applyProtection="1">
      <alignment horizontal="left" vertical="center"/>
      <protection hidden="1"/>
    </xf>
    <xf numFmtId="0" fontId="2" fillId="0" borderId="9" xfId="0" applyFont="1" applyBorder="1" applyAlignment="1" applyProtection="1">
      <alignment horizontal="center" textRotation="90" wrapText="1"/>
      <protection hidden="1"/>
    </xf>
    <xf numFmtId="0" fontId="2" fillId="0" borderId="23" xfId="0" applyFont="1" applyBorder="1" applyAlignment="1" applyProtection="1">
      <alignment horizontal="center" textRotation="90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>
      <alignment horizontal="center" vertical="center"/>
    </xf>
    <xf numFmtId="0" fontId="2" fillId="0" borderId="40" xfId="0" applyFont="1" applyBorder="1" applyAlignment="1" applyProtection="1">
      <alignment horizontal="center" vertical="center" textRotation="90" wrapText="1"/>
      <protection hidden="1"/>
    </xf>
    <xf numFmtId="0" fontId="2" fillId="0" borderId="8" xfId="0" applyFont="1" applyBorder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0" fontId="2" fillId="0" borderId="9" xfId="0" applyFont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right"/>
    </xf>
    <xf numFmtId="0" fontId="3" fillId="0" borderId="0" xfId="0" applyFont="1" applyAlignment="1" applyProtection="1">
      <alignment horizontal="center"/>
    </xf>
    <xf numFmtId="0" fontId="2" fillId="0" borderId="54" xfId="0" applyFont="1" applyBorder="1" applyAlignment="1" applyProtection="1">
      <alignment horizontal="center" textRotation="90" wrapText="1"/>
      <protection hidden="1"/>
    </xf>
    <xf numFmtId="0" fontId="2" fillId="0" borderId="35" xfId="0" applyFont="1" applyBorder="1" applyAlignment="1" applyProtection="1">
      <alignment horizontal="center" vertical="center" wrapText="1"/>
      <protection hidden="1"/>
    </xf>
    <xf numFmtId="0" fontId="2" fillId="0" borderId="74" xfId="0" applyFont="1" applyBorder="1" applyAlignment="1" applyProtection="1">
      <alignment horizontal="center" vertical="center" wrapText="1"/>
      <protection hidden="1"/>
    </xf>
    <xf numFmtId="0" fontId="2" fillId="0" borderId="55" xfId="0" applyFont="1" applyBorder="1" applyAlignment="1" applyProtection="1">
      <alignment horizontal="center" wrapText="1"/>
      <protection hidden="1"/>
    </xf>
    <xf numFmtId="0" fontId="2" fillId="0" borderId="56" xfId="0" applyFont="1" applyBorder="1" applyAlignment="1" applyProtection="1">
      <alignment horizontal="center" wrapText="1"/>
      <protection hidden="1"/>
    </xf>
    <xf numFmtId="0" fontId="2" fillId="0" borderId="57" xfId="0" applyFont="1" applyBorder="1" applyAlignment="1" applyProtection="1">
      <alignment horizontal="center" wrapText="1"/>
      <protection hidden="1"/>
    </xf>
    <xf numFmtId="0" fontId="2" fillId="0" borderId="38" xfId="0" applyFont="1" applyBorder="1" applyAlignment="1" applyProtection="1">
      <alignment horizontal="center" wrapText="1"/>
      <protection hidden="1"/>
    </xf>
    <xf numFmtId="0" fontId="2" fillId="0" borderId="28" xfId="0" applyFont="1" applyBorder="1" applyAlignment="1" applyProtection="1">
      <alignment horizontal="center" wrapText="1"/>
      <protection hidden="1"/>
    </xf>
    <xf numFmtId="0" fontId="2" fillId="0" borderId="58" xfId="0" applyFont="1" applyBorder="1" applyAlignment="1" applyProtection="1">
      <alignment horizontal="center" wrapText="1"/>
      <protection hidden="1"/>
    </xf>
    <xf numFmtId="0" fontId="2" fillId="0" borderId="59" xfId="0" applyFont="1" applyBorder="1" applyAlignment="1" applyProtection="1">
      <alignment horizontal="center" vertical="center" textRotation="90" wrapText="1"/>
      <protection hidden="1"/>
    </xf>
    <xf numFmtId="0" fontId="2" fillId="0" borderId="60" xfId="0" applyFont="1" applyBorder="1" applyAlignment="1" applyProtection="1">
      <alignment horizontal="center" vertical="center" textRotation="90" wrapText="1"/>
      <protection hidden="1"/>
    </xf>
    <xf numFmtId="0" fontId="3" fillId="0" borderId="49" xfId="0" applyFont="1" applyBorder="1" applyAlignment="1">
      <alignment horizont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1" fillId="0" borderId="55" xfId="0" applyFont="1" applyBorder="1" applyAlignment="1" applyProtection="1">
      <alignment horizontal="center" vertical="center" wrapText="1"/>
      <protection hidden="1"/>
    </xf>
    <xf numFmtId="0" fontId="11" fillId="0" borderId="56" xfId="0" applyFont="1" applyBorder="1" applyAlignment="1" applyProtection="1">
      <alignment horizontal="center" vertical="center" wrapText="1"/>
      <protection hidden="1"/>
    </xf>
    <xf numFmtId="0" fontId="11" fillId="0" borderId="57" xfId="0" applyFont="1" applyBorder="1" applyAlignment="1" applyProtection="1">
      <alignment horizontal="center" vertical="center" wrapText="1"/>
      <protection hidden="1"/>
    </xf>
    <xf numFmtId="0" fontId="11" fillId="0" borderId="38" xfId="0" applyFont="1" applyBorder="1" applyAlignment="1" applyProtection="1">
      <alignment horizontal="center" vertical="center" wrapText="1"/>
      <protection hidden="1"/>
    </xf>
    <xf numFmtId="0" fontId="11" fillId="0" borderId="28" xfId="0" applyFont="1" applyBorder="1" applyAlignment="1" applyProtection="1">
      <alignment horizontal="center" vertical="center" wrapText="1"/>
      <protection hidden="1"/>
    </xf>
    <xf numFmtId="0" fontId="11" fillId="0" borderId="58" xfId="0" applyFont="1" applyBorder="1" applyAlignment="1" applyProtection="1">
      <alignment horizontal="center" vertical="center" wrapText="1"/>
      <protection hidden="1"/>
    </xf>
    <xf numFmtId="0" fontId="11" fillId="0" borderId="66" xfId="0" applyFont="1" applyBorder="1" applyAlignment="1" applyProtection="1">
      <alignment horizontal="center" vertical="center" wrapText="1"/>
      <protection hidden="1"/>
    </xf>
    <xf numFmtId="0" fontId="11" fillId="0" borderId="62" xfId="0" applyFont="1" applyBorder="1" applyAlignment="1" applyProtection="1">
      <alignment horizontal="center" vertical="center" wrapText="1"/>
      <protection hidden="1"/>
    </xf>
    <xf numFmtId="0" fontId="12" fillId="0" borderId="50" xfId="0" applyFont="1" applyBorder="1" applyAlignment="1" applyProtection="1">
      <alignment horizontal="center" vertical="center" textRotation="90" wrapText="1"/>
      <protection hidden="1"/>
    </xf>
    <xf numFmtId="0" fontId="12" fillId="0" borderId="53" xfId="0" applyFont="1" applyBorder="1" applyAlignment="1" applyProtection="1">
      <alignment horizontal="center" vertical="center" textRotation="90" wrapText="1"/>
      <protection hidden="1"/>
    </xf>
    <xf numFmtId="0" fontId="11" fillId="0" borderId="52" xfId="0" applyFont="1" applyBorder="1" applyAlignment="1" applyProtection="1">
      <alignment horizontal="center" vertical="center" textRotation="90" wrapText="1"/>
      <protection hidden="1"/>
    </xf>
    <xf numFmtId="0" fontId="11" fillId="0" borderId="40" xfId="0" applyFont="1" applyBorder="1" applyAlignment="1" applyProtection="1">
      <alignment horizontal="center" vertical="center" textRotation="90" wrapText="1"/>
      <protection hidden="1"/>
    </xf>
    <xf numFmtId="0" fontId="11" fillId="0" borderId="51" xfId="0" applyFont="1" applyBorder="1" applyAlignment="1" applyProtection="1">
      <alignment horizontal="center" vertical="center" textRotation="90" wrapText="1"/>
      <protection hidden="1"/>
    </xf>
    <xf numFmtId="0" fontId="11" fillId="0" borderId="54" xfId="0" applyFont="1" applyBorder="1" applyAlignment="1" applyProtection="1">
      <alignment horizontal="center" vertical="center" textRotation="90" wrapText="1"/>
      <protection hidden="1"/>
    </xf>
    <xf numFmtId="0" fontId="11" fillId="0" borderId="16" xfId="0" applyFont="1" applyBorder="1" applyAlignment="1" applyProtection="1">
      <alignment horizontal="center" vertical="center" textRotation="90" wrapText="1"/>
      <protection hidden="1"/>
    </xf>
    <xf numFmtId="0" fontId="11" fillId="0" borderId="17" xfId="0" applyFont="1" applyBorder="1" applyAlignment="1" applyProtection="1">
      <alignment horizontal="center" vertical="center" textRotation="90" wrapText="1"/>
      <protection hidden="1"/>
    </xf>
    <xf numFmtId="0" fontId="11" fillId="0" borderId="18" xfId="0" applyFont="1" applyBorder="1" applyAlignment="1" applyProtection="1">
      <alignment horizontal="center" vertical="center" textRotation="90" wrapText="1"/>
      <protection hidden="1"/>
    </xf>
    <xf numFmtId="0" fontId="11" fillId="0" borderId="1" xfId="0" applyFont="1" applyBorder="1" applyAlignment="1" applyProtection="1">
      <alignment horizontal="center" vertical="center" textRotation="90" wrapText="1"/>
      <protection hidden="1"/>
    </xf>
    <xf numFmtId="0" fontId="11" fillId="0" borderId="11" xfId="0" applyFont="1" applyBorder="1" applyAlignment="1" applyProtection="1">
      <alignment horizontal="center" vertical="center" textRotation="90" wrapText="1"/>
      <protection hidden="1"/>
    </xf>
    <xf numFmtId="0" fontId="11" fillId="0" borderId="9" xfId="0" applyFont="1" applyBorder="1" applyAlignment="1" applyProtection="1">
      <alignment horizontal="center" vertical="center" textRotation="90" wrapText="1"/>
      <protection hidden="1"/>
    </xf>
    <xf numFmtId="0" fontId="11" fillId="0" borderId="12" xfId="0" applyFont="1" applyBorder="1" applyAlignment="1" applyProtection="1">
      <alignment horizontal="center" vertical="center" textRotation="90" wrapText="1"/>
      <protection hidden="1"/>
    </xf>
    <xf numFmtId="0" fontId="11" fillId="0" borderId="8" xfId="0" applyFont="1" applyBorder="1" applyAlignment="1" applyProtection="1">
      <alignment horizontal="center" vertical="center" textRotation="90" wrapText="1"/>
      <protection hidden="1"/>
    </xf>
    <xf numFmtId="0" fontId="11" fillId="0" borderId="10" xfId="0" applyFont="1" applyBorder="1" applyAlignment="1" applyProtection="1">
      <alignment horizontal="center" vertical="center" textRotation="90" wrapText="1"/>
      <protection hidden="1"/>
    </xf>
    <xf numFmtId="0" fontId="11" fillId="0" borderId="45" xfId="0" applyFont="1" applyBorder="1" applyAlignment="1" applyProtection="1">
      <alignment horizontal="center" vertical="center" textRotation="90" wrapText="1"/>
      <protection hidden="1"/>
    </xf>
    <xf numFmtId="0" fontId="11" fillId="0" borderId="46" xfId="0" applyFont="1" applyBorder="1" applyAlignment="1" applyProtection="1">
      <alignment horizontal="center" vertical="center" textRotation="90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70" xfId="0" applyFont="1" applyBorder="1" applyAlignment="1" applyProtection="1">
      <alignment horizontal="center" vertical="center" textRotation="90" wrapText="1"/>
      <protection hidden="1"/>
    </xf>
    <xf numFmtId="0" fontId="11" fillId="0" borderId="60" xfId="0" applyFont="1" applyBorder="1" applyAlignment="1" applyProtection="1">
      <alignment horizontal="center" vertical="center" textRotation="90" wrapText="1"/>
      <protection hidden="1"/>
    </xf>
    <xf numFmtId="0" fontId="11" fillId="0" borderId="74" xfId="0" applyFont="1" applyBorder="1" applyAlignment="1" applyProtection="1">
      <alignment horizontal="center" vertical="center" textRotation="90" wrapText="1"/>
      <protection hidden="1"/>
    </xf>
    <xf numFmtId="0" fontId="11" fillId="0" borderId="61" xfId="0" applyFont="1" applyBorder="1" applyAlignment="1" applyProtection="1">
      <alignment horizontal="center" vertical="center" textRotation="90" wrapText="1"/>
      <protection hidden="1"/>
    </xf>
    <xf numFmtId="0" fontId="11" fillId="0" borderId="64" xfId="0" applyFont="1" applyBorder="1" applyAlignment="1" applyProtection="1">
      <alignment horizontal="center" vertical="center" wrapText="1"/>
      <protection hidden="1"/>
    </xf>
    <xf numFmtId="0" fontId="11" fillId="0" borderId="44" xfId="0" applyFont="1" applyBorder="1" applyAlignment="1" applyProtection="1">
      <alignment horizontal="center" vertical="center" wrapText="1"/>
      <protection hidden="1"/>
    </xf>
    <xf numFmtId="0" fontId="11" fillId="0" borderId="74" xfId="0" applyFont="1" applyBorder="1" applyAlignment="1" applyProtection="1">
      <alignment horizontal="center" vertical="center" wrapText="1"/>
      <protection hidden="1"/>
    </xf>
    <xf numFmtId="0" fontId="11" fillId="0" borderId="45" xfId="0" applyFont="1" applyBorder="1" applyAlignment="1" applyProtection="1">
      <alignment horizontal="center" vertical="center" wrapText="1"/>
      <protection hidden="1"/>
    </xf>
    <xf numFmtId="0" fontId="11" fillId="0" borderId="15" xfId="0" applyFont="1" applyBorder="1" applyAlignment="1" applyProtection="1">
      <alignment horizontal="center" vertical="center" textRotation="90" wrapText="1"/>
      <protection hidden="1"/>
    </xf>
    <xf numFmtId="0" fontId="11" fillId="0" borderId="55" xfId="0" applyFont="1" applyBorder="1" applyAlignment="1" applyProtection="1">
      <alignment horizontal="center" wrapText="1"/>
      <protection hidden="1"/>
    </xf>
    <xf numFmtId="0" fontId="11" fillId="0" borderId="56" xfId="0" applyFont="1" applyBorder="1" applyAlignment="1" applyProtection="1">
      <alignment horizontal="center" wrapText="1"/>
      <protection hidden="1"/>
    </xf>
    <xf numFmtId="0" fontId="11" fillId="0" borderId="38" xfId="0" applyFont="1" applyBorder="1" applyAlignment="1" applyProtection="1">
      <alignment horizontal="center" wrapText="1"/>
      <protection hidden="1"/>
    </xf>
    <xf numFmtId="0" fontId="11" fillId="0" borderId="28" xfId="0" applyFont="1" applyBorder="1" applyAlignment="1" applyProtection="1">
      <alignment horizont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top"/>
      <protection hidden="1"/>
    </xf>
    <xf numFmtId="0" fontId="11" fillId="0" borderId="35" xfId="0" applyFont="1" applyBorder="1" applyAlignment="1" applyProtection="1">
      <alignment horizontal="center" vertical="top"/>
      <protection hidden="1"/>
    </xf>
    <xf numFmtId="0" fontId="11" fillId="0" borderId="39" xfId="0" applyFont="1" applyBorder="1" applyAlignment="1" applyProtection="1">
      <alignment horizontal="center" vertical="top"/>
      <protection hidden="1"/>
    </xf>
    <xf numFmtId="0" fontId="11" fillId="0" borderId="16" xfId="0" applyFont="1" applyBorder="1" applyAlignment="1" applyProtection="1">
      <alignment horizontal="center" vertical="top"/>
      <protection hidden="1"/>
    </xf>
    <xf numFmtId="0" fontId="11" fillId="0" borderId="17" xfId="0" applyFont="1" applyBorder="1" applyAlignment="1" applyProtection="1">
      <alignment horizontal="center" vertical="top"/>
      <protection hidden="1"/>
    </xf>
    <xf numFmtId="0" fontId="11" fillId="0" borderId="18" xfId="0" applyFont="1" applyBorder="1" applyAlignment="1" applyProtection="1">
      <alignment horizontal="center" vertical="top"/>
      <protection hidden="1"/>
    </xf>
    <xf numFmtId="0" fontId="11" fillId="0" borderId="20" xfId="0" applyFont="1" applyBorder="1" applyAlignment="1" applyProtection="1">
      <alignment horizontal="center" vertical="center" textRotation="90" wrapText="1"/>
      <protection hidden="1"/>
    </xf>
    <xf numFmtId="0" fontId="11" fillId="0" borderId="19" xfId="0" applyFont="1" applyBorder="1" applyAlignment="1" applyProtection="1">
      <alignment horizontal="center" vertical="center" textRotation="90" wrapText="1"/>
      <protection hidden="1"/>
    </xf>
    <xf numFmtId="0" fontId="11" fillId="0" borderId="21" xfId="0" applyFont="1" applyBorder="1" applyAlignment="1" applyProtection="1">
      <alignment horizontal="center" vertical="center" textRotation="90" wrapText="1"/>
      <protection hidden="1"/>
    </xf>
    <xf numFmtId="0" fontId="11" fillId="0" borderId="5" xfId="0" applyFont="1" applyBorder="1" applyAlignment="1" applyProtection="1">
      <alignment horizontal="center" vertical="center" textRotation="90" wrapText="1"/>
      <protection hidden="1"/>
    </xf>
    <xf numFmtId="0" fontId="9" fillId="0" borderId="0" xfId="0" applyFont="1" applyAlignment="1">
      <alignment horizontal="right"/>
    </xf>
    <xf numFmtId="0" fontId="11" fillId="0" borderId="25" xfId="0" applyFont="1" applyBorder="1" applyAlignment="1" applyProtection="1">
      <alignment horizontal="center" vertical="center" textRotation="90" wrapText="1"/>
      <protection hidden="1"/>
    </xf>
    <xf numFmtId="0" fontId="11" fillId="0" borderId="22" xfId="0" applyFont="1" applyBorder="1" applyAlignment="1" applyProtection="1">
      <alignment horizontal="center" vertical="center" textRotation="90" wrapText="1"/>
      <protection hidden="1"/>
    </xf>
    <xf numFmtId="0" fontId="11" fillId="0" borderId="50" xfId="0" applyFont="1" applyBorder="1" applyAlignment="1" applyProtection="1">
      <alignment horizontal="center" vertical="center" textRotation="90" wrapText="1"/>
      <protection hidden="1"/>
    </xf>
    <xf numFmtId="0" fontId="11" fillId="0" borderId="36" xfId="0" applyFont="1" applyBorder="1" applyAlignment="1" applyProtection="1">
      <alignment horizontal="center" vertical="top"/>
      <protection hidden="1"/>
    </xf>
    <xf numFmtId="0" fontId="11" fillId="0" borderId="25" xfId="0" applyFont="1" applyBorder="1" applyAlignment="1" applyProtection="1">
      <alignment horizontal="center" vertical="top"/>
      <protection hidden="1"/>
    </xf>
    <xf numFmtId="0" fontId="11" fillId="0" borderId="35" xfId="0" applyFont="1" applyBorder="1" applyAlignment="1" applyProtection="1">
      <alignment horizontal="center" vertical="center" textRotation="90" wrapText="1"/>
      <protection hidden="1"/>
    </xf>
    <xf numFmtId="0" fontId="11" fillId="0" borderId="36" xfId="0" applyFont="1" applyBorder="1" applyAlignment="1" applyProtection="1">
      <alignment horizontal="center" vertical="center" textRotation="90" wrapText="1"/>
      <protection hidden="1"/>
    </xf>
    <xf numFmtId="0" fontId="13" fillId="0" borderId="51" xfId="0" applyFont="1" applyBorder="1" applyAlignment="1" applyProtection="1">
      <alignment horizontal="right" vertical="center" textRotation="90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12" fillId="0" borderId="78" xfId="0" applyFont="1" applyBorder="1" applyAlignment="1" applyProtection="1">
      <alignment horizontal="center" vertical="center" textRotation="90" wrapText="1"/>
      <protection hidden="1"/>
    </xf>
    <xf numFmtId="0" fontId="12" fillId="0" borderId="79" xfId="0" applyFont="1" applyBorder="1" applyAlignment="1" applyProtection="1">
      <alignment horizontal="center" vertical="center" textRotation="90" wrapText="1"/>
      <protection hidden="1"/>
    </xf>
    <xf numFmtId="0" fontId="12" fillId="0" borderId="55" xfId="0" applyFont="1" applyBorder="1" applyAlignment="1" applyProtection="1">
      <alignment horizontal="center" vertical="center" wrapText="1"/>
      <protection hidden="1"/>
    </xf>
    <xf numFmtId="0" fontId="12" fillId="0" borderId="57" xfId="0" applyFont="1" applyBorder="1" applyAlignment="1" applyProtection="1">
      <alignment horizontal="center" vertical="center" wrapText="1"/>
      <protection hidden="1"/>
    </xf>
    <xf numFmtId="0" fontId="12" fillId="0" borderId="38" xfId="0" applyFont="1" applyBorder="1" applyAlignment="1" applyProtection="1">
      <alignment horizontal="center" vertical="center" wrapText="1"/>
      <protection hidden="1"/>
    </xf>
    <xf numFmtId="0" fontId="12" fillId="0" borderId="58" xfId="0" applyFont="1" applyBorder="1" applyAlignment="1" applyProtection="1">
      <alignment horizontal="center" vertical="center" wrapText="1"/>
      <protection hidden="1"/>
    </xf>
    <xf numFmtId="0" fontId="11" fillId="0" borderId="78" xfId="0" applyFont="1" applyBorder="1" applyAlignment="1" applyProtection="1">
      <alignment horizontal="center" vertical="center" textRotation="90" wrapText="1"/>
      <protection hidden="1"/>
    </xf>
    <xf numFmtId="0" fontId="11" fillId="0" borderId="79" xfId="0" applyFont="1" applyBorder="1" applyAlignment="1" applyProtection="1">
      <alignment horizontal="center" vertical="center" textRotation="90" wrapText="1"/>
      <protection hidden="1"/>
    </xf>
    <xf numFmtId="0" fontId="12" fillId="0" borderId="57" xfId="0" applyFont="1" applyBorder="1" applyAlignment="1" applyProtection="1">
      <alignment horizontal="center" vertical="center" textRotation="90" wrapText="1"/>
      <protection hidden="1"/>
    </xf>
    <xf numFmtId="0" fontId="12" fillId="0" borderId="70" xfId="0" applyFont="1" applyBorder="1" applyAlignment="1" applyProtection="1">
      <alignment horizontal="center" vertical="center" textRotation="90" wrapText="1"/>
      <protection hidden="1"/>
    </xf>
    <xf numFmtId="0" fontId="11" fillId="0" borderId="77" xfId="0" applyFont="1" applyBorder="1" applyAlignment="1" applyProtection="1">
      <alignment horizontal="center" vertical="center" textRotation="90" wrapText="1"/>
      <protection hidden="1"/>
    </xf>
    <xf numFmtId="0" fontId="11" fillId="0" borderId="59" xfId="0" applyFont="1" applyBorder="1" applyAlignment="1" applyProtection="1">
      <alignment horizontal="center" vertical="center" textRotation="90" wrapText="1"/>
      <protection hidden="1"/>
    </xf>
    <xf numFmtId="0" fontId="11" fillId="0" borderId="23" xfId="0" applyFont="1" applyBorder="1" applyAlignment="1" applyProtection="1">
      <alignment horizontal="center" vertical="center" textRotation="90" wrapText="1"/>
      <protection hidden="1"/>
    </xf>
    <xf numFmtId="0" fontId="11" fillId="0" borderId="38" xfId="0" applyFont="1" applyBorder="1" applyAlignment="1" applyProtection="1">
      <alignment horizontal="center" vertical="center" textRotation="90" wrapText="1"/>
      <protection hidden="1"/>
    </xf>
    <xf numFmtId="0" fontId="13" fillId="0" borderId="28" xfId="0" applyFont="1" applyBorder="1" applyAlignment="1" applyProtection="1">
      <alignment horizontal="center" wrapText="1"/>
      <protection hidden="1"/>
    </xf>
    <xf numFmtId="0" fontId="13" fillId="0" borderId="58" xfId="0" applyFont="1" applyBorder="1" applyAlignment="1" applyProtection="1">
      <alignment horizontal="center" wrapText="1"/>
      <protection hidden="1"/>
    </xf>
    <xf numFmtId="0" fontId="12" fillId="0" borderId="34" xfId="0" applyFont="1" applyBorder="1" applyAlignment="1" applyProtection="1">
      <alignment horizontal="center" vertical="center" wrapText="1"/>
      <protection hidden="1"/>
    </xf>
    <xf numFmtId="0" fontId="12" fillId="0" borderId="67" xfId="0" applyFont="1" applyBorder="1" applyAlignment="1" applyProtection="1">
      <alignment horizontal="center" vertical="center" wrapText="1"/>
      <protection hidden="1"/>
    </xf>
    <xf numFmtId="0" fontId="12" fillId="0" borderId="56" xfId="0" applyFont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Процентный" xfId="1" builtinId="5"/>
  </cellStyles>
  <dxfs count="1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  <color rgb="FF00FF00"/>
      <color rgb="FFFF9999"/>
      <color rgb="FF4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&#1089;&#1077;&#1090;&#1077;&#1074;&#1099;&#1077;_&#1076;&#1086;&#1082;&#1091;&#1084;&#1077;&#1085;&#1090;&#1099;\_&#1054;&#1041;&#1065;&#1048;&#1045;_&#1044;&#1054;&#1050;&#1059;&#1052;&#1045;&#1053;&#1058;&#1067;\&#1057;&#1074;&#1077;&#1076;&#1077;&#1085;&#1080;&#1103;_&#1086;_&#1088;&#1072;&#1089;&#1089;&#1084;&#1086;&#1090;&#1088;&#1077;&#1085;&#1080;&#1080;_&#1076;&#1077;&#1083;\2023\23_7_&#1057;&#1087;&#1088;&#1072;&#1074;&#1082;&#1080;_&#1086;_&#1088;&#1072;&#1089;&#1089;&#1084;&#1086;&#1090;&#1088;&#1077;&#1085;&#1080;&#1080;_&#1076;&#1077;&#1083;_&#1079;&#1072;_&#1103;&#1085;&#1074;&#1072;&#1088;&#1100;_&#1080;&#1102;&#1083;&#1100;_2023-(4_&#1089;&#1091;&#1076;&#1077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жданские"/>
      <sheetName val="Административные"/>
      <sheetName val="Уголовные"/>
      <sheetName val="По КоАП РФ"/>
      <sheetName val="Материалы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1 месяц</v>
          </cell>
        </row>
        <row r="3">
          <cell r="A3" t="str">
            <v>2 месяца</v>
          </cell>
        </row>
        <row r="4">
          <cell r="A4" t="str">
            <v>3 месяца</v>
          </cell>
        </row>
        <row r="5">
          <cell r="A5" t="str">
            <v>4 месяца</v>
          </cell>
        </row>
        <row r="6">
          <cell r="A6" t="str">
            <v>5 месяцев</v>
          </cell>
        </row>
        <row r="7">
          <cell r="A7" t="str">
            <v>6 месяцев</v>
          </cell>
        </row>
        <row r="8">
          <cell r="A8" t="str">
            <v>7 месяцев</v>
          </cell>
        </row>
        <row r="9">
          <cell r="A9" t="str">
            <v>8 месяцев</v>
          </cell>
        </row>
        <row r="10">
          <cell r="A10" t="str">
            <v>9 месяцев</v>
          </cell>
        </row>
        <row r="11">
          <cell r="A11" t="str">
            <v>10 месяцев</v>
          </cell>
        </row>
        <row r="12">
          <cell r="A12" t="str">
            <v>11 месяцев</v>
          </cell>
        </row>
        <row r="13">
          <cell r="A13" t="str">
            <v>12 месяцев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V38"/>
  <sheetViews>
    <sheetView view="pageBreakPreview" zoomScale="70" zoomScaleNormal="80" zoomScaleSheetLayoutView="7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N21" sqref="N21"/>
    </sheetView>
  </sheetViews>
  <sheetFormatPr defaultColWidth="8.81640625" defaultRowHeight="16.5" x14ac:dyDescent="0.35"/>
  <cols>
    <col min="1" max="1" width="17.81640625" style="1" customWidth="1"/>
    <col min="2" max="2" width="5.7265625" style="1" customWidth="1"/>
    <col min="3" max="3" width="6.7265625" style="1" customWidth="1"/>
    <col min="4" max="13" width="5.7265625" style="1" customWidth="1"/>
    <col min="14" max="14" width="7.7265625" style="1" customWidth="1"/>
    <col min="15" max="15" width="5.7265625" style="1" customWidth="1"/>
    <col min="16" max="16" width="7.7265625" style="1" customWidth="1"/>
    <col min="17" max="18" width="5.7265625" style="1" customWidth="1"/>
    <col min="19" max="19" width="7.7265625" style="1" customWidth="1"/>
    <col min="20" max="20" width="5.7265625" style="1" customWidth="1"/>
    <col min="21" max="21" width="10" style="1" customWidth="1"/>
    <col min="22" max="22" width="7.7265625" style="1" customWidth="1"/>
    <col min="23" max="16384" width="8.81640625" style="1"/>
  </cols>
  <sheetData>
    <row r="1" spans="1:22" x14ac:dyDescent="0.35">
      <c r="A1" s="250" t="str">
        <f>IF(OR(B26="ОШИБКА",B30="ОШИБКА",B34="ОШИБКА",B38="ОШИБКА"),"ПРОВЕРИТЬ ОШИБКИ","")</f>
        <v>ПРОВЕРИТЬ ОШИБКИ</v>
      </c>
      <c r="B1" s="272" t="s">
        <v>48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79"/>
      <c r="V1" s="79"/>
    </row>
    <row r="2" spans="1:22" ht="16.899999999999999" customHeight="1" x14ac:dyDescent="0.35">
      <c r="A2" s="250"/>
      <c r="B2" s="249" t="s">
        <v>34</v>
      </c>
      <c r="C2" s="249"/>
      <c r="D2" s="249"/>
      <c r="E2" s="249"/>
      <c r="F2" s="248" t="s">
        <v>20</v>
      </c>
      <c r="G2" s="248"/>
      <c r="H2" s="248"/>
      <c r="I2" s="277" t="s">
        <v>111</v>
      </c>
      <c r="J2" s="277"/>
      <c r="K2" s="278" t="s">
        <v>75</v>
      </c>
      <c r="L2" s="278"/>
      <c r="M2" s="278"/>
      <c r="N2" s="278"/>
      <c r="O2" s="278"/>
      <c r="P2" s="278"/>
      <c r="Q2" s="278"/>
      <c r="R2" s="278"/>
      <c r="S2" s="278"/>
      <c r="T2" s="279" t="s">
        <v>112</v>
      </c>
      <c r="U2" s="279"/>
      <c r="V2" s="79"/>
    </row>
    <row r="3" spans="1:22" ht="17" thickBot="1" x14ac:dyDescent="0.4">
      <c r="A3" s="251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82"/>
      <c r="V3" s="82"/>
    </row>
    <row r="4" spans="1:22" ht="15.65" customHeight="1" thickBot="1" x14ac:dyDescent="0.4">
      <c r="A4" s="239" t="s">
        <v>6</v>
      </c>
      <c r="B4" s="242" t="s">
        <v>5</v>
      </c>
      <c r="C4" s="245" t="s">
        <v>44</v>
      </c>
      <c r="D4" s="229" t="s">
        <v>43</v>
      </c>
      <c r="E4" s="234" t="s">
        <v>7</v>
      </c>
      <c r="F4" s="235"/>
      <c r="G4" s="262" t="s">
        <v>16</v>
      </c>
      <c r="H4" s="263"/>
      <c r="I4" s="263"/>
      <c r="J4" s="265"/>
      <c r="K4" s="245" t="s">
        <v>46</v>
      </c>
      <c r="L4" s="258" t="s">
        <v>13</v>
      </c>
      <c r="M4" s="259"/>
      <c r="N4" s="259"/>
      <c r="O4" s="259"/>
      <c r="P4" s="259"/>
      <c r="Q4" s="259"/>
      <c r="R4" s="259"/>
      <c r="S4" s="259"/>
      <c r="T4" s="260"/>
      <c r="U4" s="261"/>
      <c r="V4" s="253" t="s">
        <v>42</v>
      </c>
    </row>
    <row r="5" spans="1:22" ht="13.9" customHeight="1" x14ac:dyDescent="0.35">
      <c r="A5" s="240"/>
      <c r="B5" s="243"/>
      <c r="C5" s="246"/>
      <c r="D5" s="230"/>
      <c r="E5" s="236"/>
      <c r="F5" s="237"/>
      <c r="G5" s="274"/>
      <c r="H5" s="275"/>
      <c r="I5" s="275"/>
      <c r="J5" s="276"/>
      <c r="K5" s="246"/>
      <c r="L5" s="262" t="s">
        <v>14</v>
      </c>
      <c r="M5" s="263"/>
      <c r="N5" s="263"/>
      <c r="O5" s="264"/>
      <c r="P5" s="265"/>
      <c r="Q5" s="262" t="s">
        <v>15</v>
      </c>
      <c r="R5" s="263"/>
      <c r="S5" s="263"/>
      <c r="T5" s="264"/>
      <c r="U5" s="265"/>
      <c r="V5" s="254"/>
    </row>
    <row r="6" spans="1:22" ht="16.899999999999999" customHeight="1" x14ac:dyDescent="0.35">
      <c r="A6" s="240"/>
      <c r="B6" s="243"/>
      <c r="C6" s="246"/>
      <c r="D6" s="230"/>
      <c r="E6" s="232" t="s">
        <v>8</v>
      </c>
      <c r="F6" s="268" t="s">
        <v>9</v>
      </c>
      <c r="G6" s="230" t="s">
        <v>10</v>
      </c>
      <c r="H6" s="232" t="s">
        <v>11</v>
      </c>
      <c r="I6" s="232" t="s">
        <v>12</v>
      </c>
      <c r="J6" s="256" t="s">
        <v>47</v>
      </c>
      <c r="K6" s="246"/>
      <c r="L6" s="230" t="s">
        <v>19</v>
      </c>
      <c r="M6" s="233" t="s">
        <v>21</v>
      </c>
      <c r="N6" s="232" t="s">
        <v>18</v>
      </c>
      <c r="O6" s="232" t="s">
        <v>17</v>
      </c>
      <c r="P6" s="256" t="s">
        <v>45</v>
      </c>
      <c r="Q6" s="230" t="s">
        <v>19</v>
      </c>
      <c r="R6" s="233" t="s">
        <v>21</v>
      </c>
      <c r="S6" s="232" t="s">
        <v>18</v>
      </c>
      <c r="T6" s="232" t="s">
        <v>17</v>
      </c>
      <c r="U6" s="256" t="s">
        <v>41</v>
      </c>
      <c r="V6" s="254"/>
    </row>
    <row r="7" spans="1:22" ht="81" customHeight="1" thickBot="1" x14ac:dyDescent="0.4">
      <c r="A7" s="241"/>
      <c r="B7" s="244"/>
      <c r="C7" s="247"/>
      <c r="D7" s="231"/>
      <c r="E7" s="233"/>
      <c r="F7" s="269"/>
      <c r="G7" s="231"/>
      <c r="H7" s="233"/>
      <c r="I7" s="233"/>
      <c r="J7" s="257"/>
      <c r="K7" s="247"/>
      <c r="L7" s="231"/>
      <c r="M7" s="273"/>
      <c r="N7" s="233"/>
      <c r="O7" s="233"/>
      <c r="P7" s="257"/>
      <c r="Q7" s="231"/>
      <c r="R7" s="273"/>
      <c r="S7" s="233"/>
      <c r="T7" s="233"/>
      <c r="U7" s="257"/>
      <c r="V7" s="255"/>
    </row>
    <row r="8" spans="1:22" ht="16.899999999999999" customHeight="1" thickBot="1" x14ac:dyDescent="0.35">
      <c r="A8" s="69"/>
      <c r="B8" s="70"/>
      <c r="C8" s="71">
        <v>1</v>
      </c>
      <c r="D8" s="72">
        <v>2</v>
      </c>
      <c r="E8" s="73">
        <v>3</v>
      </c>
      <c r="F8" s="74">
        <v>4</v>
      </c>
      <c r="G8" s="72">
        <v>5</v>
      </c>
      <c r="H8" s="73">
        <v>6</v>
      </c>
      <c r="I8" s="73">
        <v>7</v>
      </c>
      <c r="J8" s="74">
        <v>8</v>
      </c>
      <c r="K8" s="71">
        <v>9</v>
      </c>
      <c r="L8" s="72">
        <v>10</v>
      </c>
      <c r="M8" s="73">
        <v>11</v>
      </c>
      <c r="N8" s="73">
        <v>12</v>
      </c>
      <c r="O8" s="75">
        <v>13</v>
      </c>
      <c r="P8" s="74">
        <v>14</v>
      </c>
      <c r="Q8" s="72">
        <v>15</v>
      </c>
      <c r="R8" s="73">
        <v>16</v>
      </c>
      <c r="S8" s="76">
        <v>17</v>
      </c>
      <c r="T8" s="77">
        <v>18</v>
      </c>
      <c r="U8" s="74">
        <v>19</v>
      </c>
      <c r="V8" s="78">
        <v>20</v>
      </c>
    </row>
    <row r="9" spans="1:22" ht="25.15" customHeight="1" x14ac:dyDescent="0.35">
      <c r="A9" s="238" t="s">
        <v>1</v>
      </c>
      <c r="B9" s="80">
        <v>2024</v>
      </c>
      <c r="C9" s="4">
        <v>10</v>
      </c>
      <c r="D9" s="15">
        <f t="shared" ref="D9:D22" si="0">E9+F9</f>
        <v>0</v>
      </c>
      <c r="E9" s="6">
        <v>0</v>
      </c>
      <c r="F9" s="16">
        <f>G9+H9+I9+J9</f>
        <v>0</v>
      </c>
      <c r="G9" s="8">
        <v>0</v>
      </c>
      <c r="H9" s="6">
        <v>0</v>
      </c>
      <c r="I9" s="6">
        <v>0</v>
      </c>
      <c r="J9" s="9">
        <v>0</v>
      </c>
      <c r="K9" s="10">
        <v>0</v>
      </c>
      <c r="L9" s="8">
        <v>0</v>
      </c>
      <c r="M9" s="6">
        <v>0</v>
      </c>
      <c r="N9" s="20">
        <f>IFERROR(M9/L9*100,0)</f>
        <v>0</v>
      </c>
      <c r="O9" s="17">
        <f t="shared" ref="O9:O22" si="1">L9-M9</f>
        <v>0</v>
      </c>
      <c r="P9" s="21">
        <f>IFERROR(100-O9/G9*100,0)</f>
        <v>0</v>
      </c>
      <c r="Q9" s="8">
        <v>0</v>
      </c>
      <c r="R9" s="6">
        <v>0</v>
      </c>
      <c r="S9" s="20">
        <f>IFERROR(R9/Q9*100,0)</f>
        <v>0</v>
      </c>
      <c r="T9" s="17">
        <f t="shared" ref="T9:T22" si="2">Q9-R9</f>
        <v>0</v>
      </c>
      <c r="U9" s="21">
        <f>IFERROR(100-T9/(F9-G9)*100,0)</f>
        <v>0</v>
      </c>
      <c r="V9" s="14">
        <f>IFERROR(D9/C9,0)</f>
        <v>0</v>
      </c>
    </row>
    <row r="10" spans="1:22" ht="16.149999999999999" customHeight="1" x14ac:dyDescent="0.35">
      <c r="A10" s="225"/>
      <c r="B10" s="81">
        <v>2023</v>
      </c>
      <c r="C10" s="27">
        <v>10</v>
      </c>
      <c r="D10" s="28">
        <f t="shared" si="0"/>
        <v>0</v>
      </c>
      <c r="E10" s="29">
        <v>0</v>
      </c>
      <c r="F10" s="30">
        <f t="shared" ref="F10:F22" si="3">G10+H10+I10+J10</f>
        <v>0</v>
      </c>
      <c r="G10" s="31">
        <v>0</v>
      </c>
      <c r="H10" s="29">
        <v>0</v>
      </c>
      <c r="I10" s="29">
        <v>0</v>
      </c>
      <c r="J10" s="32">
        <v>0</v>
      </c>
      <c r="K10" s="33">
        <v>0</v>
      </c>
      <c r="L10" s="34">
        <v>0</v>
      </c>
      <c r="M10" s="35">
        <v>0</v>
      </c>
      <c r="N10" s="36">
        <f t="shared" ref="N10:N22" si="4">IFERROR(M10/L10*100,0)</f>
        <v>0</v>
      </c>
      <c r="O10" s="37">
        <f t="shared" si="1"/>
        <v>0</v>
      </c>
      <c r="P10" s="38">
        <f t="shared" ref="P10:P22" si="5">IFERROR(100-O10/G10*100,0)</f>
        <v>0</v>
      </c>
      <c r="Q10" s="31">
        <v>0</v>
      </c>
      <c r="R10" s="35">
        <v>0</v>
      </c>
      <c r="S10" s="36">
        <f t="shared" ref="S10:S22" si="6">IFERROR(R10/Q10*100,0)</f>
        <v>0</v>
      </c>
      <c r="T10" s="37">
        <f t="shared" si="2"/>
        <v>0</v>
      </c>
      <c r="U10" s="38">
        <f t="shared" ref="U10:U22" si="7">IFERROR(100-T10/(F10-G10)*100,0)</f>
        <v>0</v>
      </c>
      <c r="V10" s="189">
        <f t="shared" ref="V10:V22" si="8">IFERROR(D10/C10,0)</f>
        <v>0</v>
      </c>
    </row>
    <row r="11" spans="1:22" ht="25.15" customHeight="1" x14ac:dyDescent="0.35">
      <c r="A11" s="225" t="s">
        <v>110</v>
      </c>
      <c r="B11" s="80">
        <f>B9</f>
        <v>2024</v>
      </c>
      <c r="C11" s="5">
        <v>9.5</v>
      </c>
      <c r="D11" s="15">
        <f t="shared" si="0"/>
        <v>0</v>
      </c>
      <c r="E11" s="7">
        <v>0</v>
      </c>
      <c r="F11" s="16">
        <f t="shared" si="3"/>
        <v>0</v>
      </c>
      <c r="G11" s="11">
        <v>0</v>
      </c>
      <c r="H11" s="7">
        <v>0</v>
      </c>
      <c r="I11" s="7">
        <v>0</v>
      </c>
      <c r="J11" s="12">
        <v>0</v>
      </c>
      <c r="K11" s="13">
        <v>0</v>
      </c>
      <c r="L11" s="8">
        <v>0</v>
      </c>
      <c r="M11" s="6">
        <v>0</v>
      </c>
      <c r="N11" s="20">
        <f t="shared" si="4"/>
        <v>0</v>
      </c>
      <c r="O11" s="18">
        <f t="shared" si="1"/>
        <v>0</v>
      </c>
      <c r="P11" s="21">
        <f t="shared" si="5"/>
        <v>0</v>
      </c>
      <c r="Q11" s="11">
        <v>0</v>
      </c>
      <c r="R11" s="6">
        <v>0</v>
      </c>
      <c r="S11" s="20">
        <f t="shared" si="6"/>
        <v>0</v>
      </c>
      <c r="T11" s="18">
        <f t="shared" si="2"/>
        <v>0</v>
      </c>
      <c r="U11" s="21">
        <f t="shared" si="7"/>
        <v>0</v>
      </c>
      <c r="V11" s="14">
        <f t="shared" si="8"/>
        <v>0</v>
      </c>
    </row>
    <row r="12" spans="1:22" ht="16.149999999999999" customHeight="1" x14ac:dyDescent="0.35">
      <c r="A12" s="225"/>
      <c r="B12" s="81">
        <f>B10</f>
        <v>2023</v>
      </c>
      <c r="C12" s="27">
        <v>9.5</v>
      </c>
      <c r="D12" s="28">
        <f t="shared" si="0"/>
        <v>0</v>
      </c>
      <c r="E12" s="29">
        <v>0</v>
      </c>
      <c r="F12" s="30">
        <f t="shared" si="3"/>
        <v>0</v>
      </c>
      <c r="G12" s="31">
        <v>0</v>
      </c>
      <c r="H12" s="29">
        <v>0</v>
      </c>
      <c r="I12" s="29">
        <v>0</v>
      </c>
      <c r="J12" s="32">
        <v>0</v>
      </c>
      <c r="K12" s="33">
        <v>0</v>
      </c>
      <c r="L12" s="34">
        <v>0</v>
      </c>
      <c r="M12" s="35">
        <v>0</v>
      </c>
      <c r="N12" s="36">
        <f t="shared" si="4"/>
        <v>0</v>
      </c>
      <c r="O12" s="37">
        <f t="shared" si="1"/>
        <v>0</v>
      </c>
      <c r="P12" s="38">
        <f>IFERROR(100-O12/G12*100,0)</f>
        <v>0</v>
      </c>
      <c r="Q12" s="31">
        <v>0</v>
      </c>
      <c r="R12" s="35">
        <v>0</v>
      </c>
      <c r="S12" s="36">
        <f t="shared" si="6"/>
        <v>0</v>
      </c>
      <c r="T12" s="37">
        <f t="shared" si="2"/>
        <v>0</v>
      </c>
      <c r="U12" s="38">
        <f t="shared" si="7"/>
        <v>0</v>
      </c>
      <c r="V12" s="189">
        <f t="shared" si="8"/>
        <v>0</v>
      </c>
    </row>
    <row r="13" spans="1:22" ht="25.15" customHeight="1" x14ac:dyDescent="0.35">
      <c r="A13" s="225" t="s">
        <v>2</v>
      </c>
      <c r="B13" s="80">
        <f>B11</f>
        <v>2024</v>
      </c>
      <c r="C13" s="5">
        <v>10</v>
      </c>
      <c r="D13" s="15">
        <f t="shared" si="0"/>
        <v>196</v>
      </c>
      <c r="E13" s="7">
        <v>8</v>
      </c>
      <c r="F13" s="16">
        <f t="shared" si="3"/>
        <v>188</v>
      </c>
      <c r="G13" s="11">
        <v>164</v>
      </c>
      <c r="H13" s="7">
        <v>12</v>
      </c>
      <c r="I13" s="7">
        <v>8</v>
      </c>
      <c r="J13" s="12">
        <v>4</v>
      </c>
      <c r="K13" s="13">
        <v>8</v>
      </c>
      <c r="L13" s="8">
        <v>17</v>
      </c>
      <c r="M13" s="6">
        <v>14</v>
      </c>
      <c r="N13" s="20">
        <f t="shared" si="4"/>
        <v>82.35294117647058</v>
      </c>
      <c r="O13" s="18">
        <f t="shared" si="1"/>
        <v>3</v>
      </c>
      <c r="P13" s="21">
        <f t="shared" si="5"/>
        <v>98.170731707317074</v>
      </c>
      <c r="Q13" s="11">
        <v>4</v>
      </c>
      <c r="R13" s="6">
        <v>4</v>
      </c>
      <c r="S13" s="20">
        <f t="shared" si="6"/>
        <v>100</v>
      </c>
      <c r="T13" s="18">
        <f t="shared" si="2"/>
        <v>0</v>
      </c>
      <c r="U13" s="21">
        <f t="shared" si="7"/>
        <v>100</v>
      </c>
      <c r="V13" s="14">
        <f t="shared" si="8"/>
        <v>19.600000000000001</v>
      </c>
    </row>
    <row r="14" spans="1:22" ht="16.149999999999999" customHeight="1" x14ac:dyDescent="0.35">
      <c r="A14" s="225"/>
      <c r="B14" s="81">
        <f>B12</f>
        <v>2023</v>
      </c>
      <c r="C14" s="27">
        <v>10</v>
      </c>
      <c r="D14" s="28">
        <f t="shared" si="0"/>
        <v>241</v>
      </c>
      <c r="E14" s="29">
        <v>12</v>
      </c>
      <c r="F14" s="30">
        <f t="shared" si="3"/>
        <v>229</v>
      </c>
      <c r="G14" s="31">
        <v>194</v>
      </c>
      <c r="H14" s="29">
        <v>17</v>
      </c>
      <c r="I14" s="29">
        <v>7</v>
      </c>
      <c r="J14" s="32">
        <v>11</v>
      </c>
      <c r="K14" s="33">
        <v>2</v>
      </c>
      <c r="L14" s="34">
        <v>22</v>
      </c>
      <c r="M14" s="35">
        <v>10</v>
      </c>
      <c r="N14" s="36">
        <f t="shared" si="4"/>
        <v>45.454545454545453</v>
      </c>
      <c r="O14" s="37">
        <f t="shared" si="1"/>
        <v>12</v>
      </c>
      <c r="P14" s="38">
        <f t="shared" si="5"/>
        <v>93.814432989690715</v>
      </c>
      <c r="Q14" s="31">
        <v>7</v>
      </c>
      <c r="R14" s="35">
        <v>3</v>
      </c>
      <c r="S14" s="36">
        <f t="shared" si="6"/>
        <v>42.857142857142854</v>
      </c>
      <c r="T14" s="37">
        <f t="shared" si="2"/>
        <v>4</v>
      </c>
      <c r="U14" s="38">
        <f t="shared" si="7"/>
        <v>88.571428571428569</v>
      </c>
      <c r="V14" s="189">
        <f t="shared" si="8"/>
        <v>24.1</v>
      </c>
    </row>
    <row r="15" spans="1:22" ht="25.15" customHeight="1" x14ac:dyDescent="0.35">
      <c r="A15" s="225" t="s">
        <v>3</v>
      </c>
      <c r="B15" s="80">
        <f>B9</f>
        <v>2024</v>
      </c>
      <c r="C15" s="5">
        <v>10</v>
      </c>
      <c r="D15" s="15">
        <f t="shared" si="0"/>
        <v>246</v>
      </c>
      <c r="E15" s="7">
        <v>9</v>
      </c>
      <c r="F15" s="16">
        <f t="shared" si="3"/>
        <v>237</v>
      </c>
      <c r="G15" s="11">
        <v>201</v>
      </c>
      <c r="H15" s="7">
        <v>14</v>
      </c>
      <c r="I15" s="7">
        <v>10</v>
      </c>
      <c r="J15" s="12">
        <v>12</v>
      </c>
      <c r="K15" s="13">
        <v>5</v>
      </c>
      <c r="L15" s="8">
        <v>12</v>
      </c>
      <c r="M15" s="6">
        <v>8</v>
      </c>
      <c r="N15" s="20">
        <f t="shared" si="4"/>
        <v>66.666666666666657</v>
      </c>
      <c r="O15" s="18">
        <f t="shared" si="1"/>
        <v>4</v>
      </c>
      <c r="P15" s="21">
        <f t="shared" si="5"/>
        <v>98.009950248756212</v>
      </c>
      <c r="Q15" s="11">
        <v>3</v>
      </c>
      <c r="R15" s="6">
        <v>2</v>
      </c>
      <c r="S15" s="20">
        <f t="shared" si="6"/>
        <v>66.666666666666657</v>
      </c>
      <c r="T15" s="18">
        <f t="shared" si="2"/>
        <v>1</v>
      </c>
      <c r="U15" s="21">
        <f>IFERROR(100-T15/(F15-G15)*100,0)</f>
        <v>97.222222222222229</v>
      </c>
      <c r="V15" s="14">
        <f t="shared" si="8"/>
        <v>24.6</v>
      </c>
    </row>
    <row r="16" spans="1:22" ht="16.149999999999999" customHeight="1" x14ac:dyDescent="0.35">
      <c r="A16" s="226"/>
      <c r="B16" s="81">
        <f>B10</f>
        <v>2023</v>
      </c>
      <c r="C16" s="27">
        <v>10</v>
      </c>
      <c r="D16" s="28">
        <f t="shared" si="0"/>
        <v>264</v>
      </c>
      <c r="E16" s="29">
        <v>8</v>
      </c>
      <c r="F16" s="30">
        <f t="shared" si="3"/>
        <v>256</v>
      </c>
      <c r="G16" s="31">
        <v>216</v>
      </c>
      <c r="H16" s="29">
        <v>21</v>
      </c>
      <c r="I16" s="29">
        <v>9</v>
      </c>
      <c r="J16" s="32">
        <v>10</v>
      </c>
      <c r="K16" s="33">
        <v>3</v>
      </c>
      <c r="L16" s="34">
        <v>21</v>
      </c>
      <c r="M16" s="35">
        <v>12</v>
      </c>
      <c r="N16" s="36">
        <f t="shared" si="4"/>
        <v>57.142857142857139</v>
      </c>
      <c r="O16" s="37">
        <f t="shared" si="1"/>
        <v>9</v>
      </c>
      <c r="P16" s="38">
        <f t="shared" si="5"/>
        <v>95.833333333333329</v>
      </c>
      <c r="Q16" s="31">
        <v>6</v>
      </c>
      <c r="R16" s="35">
        <v>5</v>
      </c>
      <c r="S16" s="36">
        <f t="shared" si="6"/>
        <v>83.333333333333343</v>
      </c>
      <c r="T16" s="37">
        <f t="shared" si="2"/>
        <v>1</v>
      </c>
      <c r="U16" s="38">
        <f t="shared" si="7"/>
        <v>97.5</v>
      </c>
      <c r="V16" s="189">
        <f t="shared" si="8"/>
        <v>26.4</v>
      </c>
    </row>
    <row r="17" spans="1:22" ht="25.15" customHeight="1" x14ac:dyDescent="0.35">
      <c r="A17" s="225" t="s">
        <v>113</v>
      </c>
      <c r="B17" s="80">
        <v>2024</v>
      </c>
      <c r="C17" s="5">
        <v>0</v>
      </c>
      <c r="D17" s="15">
        <f t="shared" si="0"/>
        <v>0</v>
      </c>
      <c r="E17" s="7">
        <v>0</v>
      </c>
      <c r="F17" s="16">
        <f t="shared" si="3"/>
        <v>0</v>
      </c>
      <c r="G17" s="11">
        <v>0</v>
      </c>
      <c r="H17" s="7">
        <v>0</v>
      </c>
      <c r="I17" s="7">
        <v>0</v>
      </c>
      <c r="J17" s="12">
        <v>0</v>
      </c>
      <c r="K17" s="13">
        <v>0</v>
      </c>
      <c r="L17" s="8">
        <v>0</v>
      </c>
      <c r="M17" s="6">
        <v>0</v>
      </c>
      <c r="N17" s="20">
        <f t="shared" si="4"/>
        <v>0</v>
      </c>
      <c r="O17" s="18">
        <f t="shared" si="1"/>
        <v>0</v>
      </c>
      <c r="P17" s="21">
        <f t="shared" si="5"/>
        <v>0</v>
      </c>
      <c r="Q17" s="11">
        <v>0</v>
      </c>
      <c r="R17" s="6">
        <v>0</v>
      </c>
      <c r="S17" s="20">
        <f t="shared" si="6"/>
        <v>0</v>
      </c>
      <c r="T17" s="18">
        <f t="shared" si="2"/>
        <v>0</v>
      </c>
      <c r="U17" s="21">
        <f t="shared" si="7"/>
        <v>0</v>
      </c>
      <c r="V17" s="14">
        <f t="shared" si="8"/>
        <v>0</v>
      </c>
    </row>
    <row r="18" spans="1:22" ht="16.149999999999999" customHeight="1" x14ac:dyDescent="0.35">
      <c r="A18" s="226"/>
      <c r="B18" s="81">
        <v>2023</v>
      </c>
      <c r="C18" s="39">
        <v>0</v>
      </c>
      <c r="D18" s="51">
        <f t="shared" si="0"/>
        <v>0</v>
      </c>
      <c r="E18" s="40">
        <v>0</v>
      </c>
      <c r="F18" s="52">
        <f t="shared" si="3"/>
        <v>0</v>
      </c>
      <c r="G18" s="41">
        <v>0</v>
      </c>
      <c r="H18" s="40">
        <v>0</v>
      </c>
      <c r="I18" s="40">
        <v>0</v>
      </c>
      <c r="J18" s="42">
        <v>0</v>
      </c>
      <c r="K18" s="43">
        <v>0</v>
      </c>
      <c r="L18" s="53">
        <v>1</v>
      </c>
      <c r="M18" s="54">
        <v>0</v>
      </c>
      <c r="N18" s="55">
        <f t="shared" si="4"/>
        <v>0</v>
      </c>
      <c r="O18" s="44">
        <f t="shared" si="1"/>
        <v>1</v>
      </c>
      <c r="P18" s="56">
        <f t="shared" si="5"/>
        <v>0</v>
      </c>
      <c r="Q18" s="41">
        <v>0</v>
      </c>
      <c r="R18" s="54">
        <v>0</v>
      </c>
      <c r="S18" s="55">
        <f t="shared" si="6"/>
        <v>0</v>
      </c>
      <c r="T18" s="44">
        <f t="shared" si="2"/>
        <v>0</v>
      </c>
      <c r="U18" s="56">
        <f t="shared" si="7"/>
        <v>0</v>
      </c>
      <c r="V18" s="189">
        <f t="shared" si="8"/>
        <v>0</v>
      </c>
    </row>
    <row r="19" spans="1:22" ht="25.15" customHeight="1" x14ac:dyDescent="0.35">
      <c r="A19" s="225"/>
      <c r="B19" s="80"/>
      <c r="C19" s="171">
        <v>0</v>
      </c>
      <c r="D19" s="166">
        <f t="shared" ref="D19:D20" si="9">E19+F19</f>
        <v>0</v>
      </c>
      <c r="E19" s="172">
        <v>0</v>
      </c>
      <c r="F19" s="167">
        <f t="shared" ref="F19:F20" si="10">G19+H19+I19+J19</f>
        <v>0</v>
      </c>
      <c r="G19" s="166">
        <v>0</v>
      </c>
      <c r="H19" s="172">
        <v>0</v>
      </c>
      <c r="I19" s="172">
        <v>0</v>
      </c>
      <c r="J19" s="167">
        <v>0</v>
      </c>
      <c r="K19" s="173">
        <v>0</v>
      </c>
      <c r="L19" s="166">
        <v>0</v>
      </c>
      <c r="M19" s="172">
        <v>0</v>
      </c>
      <c r="N19" s="168">
        <f t="shared" ref="N19:N20" si="11">IFERROR(M19/L19*100,0)</f>
        <v>0</v>
      </c>
      <c r="O19" s="169">
        <f t="shared" ref="O19:O20" si="12">L19-M19</f>
        <v>0</v>
      </c>
      <c r="P19" s="170">
        <f t="shared" ref="P19:P20" si="13">IFERROR(100-O19/G19*100,0)</f>
        <v>0</v>
      </c>
      <c r="Q19" s="166">
        <v>0</v>
      </c>
      <c r="R19" s="172">
        <v>0</v>
      </c>
      <c r="S19" s="168">
        <f t="shared" ref="S19:S20" si="14">IFERROR(R19/Q19*100,0)</f>
        <v>0</v>
      </c>
      <c r="T19" s="169">
        <f t="shared" ref="T19:T20" si="15">Q19-R19</f>
        <v>0</v>
      </c>
      <c r="U19" s="170">
        <f t="shared" ref="U19:U20" si="16">IFERROR(100-T19/(F19-G19)*100,0)</f>
        <v>0</v>
      </c>
      <c r="V19" s="190">
        <f t="shared" si="8"/>
        <v>0</v>
      </c>
    </row>
    <row r="20" spans="1:22" ht="16.149999999999999" customHeight="1" thickBot="1" x14ac:dyDescent="0.4">
      <c r="A20" s="226"/>
      <c r="B20" s="81"/>
      <c r="C20" s="39">
        <v>0</v>
      </c>
      <c r="D20" s="51">
        <f t="shared" si="9"/>
        <v>0</v>
      </c>
      <c r="E20" s="40">
        <v>0</v>
      </c>
      <c r="F20" s="52">
        <f t="shared" si="10"/>
        <v>0</v>
      </c>
      <c r="G20" s="41">
        <v>0</v>
      </c>
      <c r="H20" s="40">
        <v>0</v>
      </c>
      <c r="I20" s="40">
        <v>0</v>
      </c>
      <c r="J20" s="42">
        <v>0</v>
      </c>
      <c r="K20" s="43">
        <v>0</v>
      </c>
      <c r="L20" s="53">
        <v>0</v>
      </c>
      <c r="M20" s="54">
        <v>0</v>
      </c>
      <c r="N20" s="55">
        <f t="shared" si="11"/>
        <v>0</v>
      </c>
      <c r="O20" s="44">
        <f t="shared" si="12"/>
        <v>0</v>
      </c>
      <c r="P20" s="56">
        <f t="shared" si="13"/>
        <v>0</v>
      </c>
      <c r="Q20" s="41">
        <v>0</v>
      </c>
      <c r="R20" s="54">
        <v>0</v>
      </c>
      <c r="S20" s="55">
        <f t="shared" si="14"/>
        <v>0</v>
      </c>
      <c r="T20" s="44">
        <f t="shared" si="15"/>
        <v>0</v>
      </c>
      <c r="U20" s="56">
        <f t="shared" si="16"/>
        <v>0</v>
      </c>
      <c r="V20" s="195">
        <f t="shared" si="8"/>
        <v>0</v>
      </c>
    </row>
    <row r="21" spans="1:22" ht="31.9" customHeight="1" x14ac:dyDescent="0.35">
      <c r="A21" s="266" t="s">
        <v>4</v>
      </c>
      <c r="B21" s="221">
        <f>B9</f>
        <v>2024</v>
      </c>
      <c r="C21" s="22">
        <f>C9+C11+C13+C15+C17+C19</f>
        <v>39.5</v>
      </c>
      <c r="D21" s="57">
        <f t="shared" si="0"/>
        <v>442</v>
      </c>
      <c r="E21" s="23">
        <f>E9+E11+E13+E15+E17+E19</f>
        <v>17</v>
      </c>
      <c r="F21" s="58">
        <f t="shared" si="3"/>
        <v>425</v>
      </c>
      <c r="G21" s="2">
        <f>SUMIF(B9:B20,2024,G9:G20)</f>
        <v>365</v>
      </c>
      <c r="H21" s="23">
        <f>SUMIF(B9:B20,2024,H9:H20)</f>
        <v>26</v>
      </c>
      <c r="I21" s="23">
        <f>SUMIF(B9:B20,2024,I9:I20)</f>
        <v>18</v>
      </c>
      <c r="J21" s="3">
        <f>SUMIF(B9:B20,2024,J9:J20)</f>
        <v>16</v>
      </c>
      <c r="K21" s="24">
        <f>SUMIF(B9:B20,2024,K9:K20)</f>
        <v>13</v>
      </c>
      <c r="L21" s="2">
        <f>SUMIF(B9:B20,2024,L9:L20)</f>
        <v>29</v>
      </c>
      <c r="M21" s="23">
        <f>SUMIF(B9:B20,2024,M9:M20)</f>
        <v>22</v>
      </c>
      <c r="N21" s="59">
        <f t="shared" si="4"/>
        <v>75.862068965517238</v>
      </c>
      <c r="O21" s="19">
        <f>L21-M21</f>
        <v>7</v>
      </c>
      <c r="P21" s="106">
        <f t="shared" si="5"/>
        <v>98.082191780821915</v>
      </c>
      <c r="Q21" s="2">
        <f>SUMIF(B9:B20,2024,Q9:Q20)</f>
        <v>7</v>
      </c>
      <c r="R21" s="23">
        <f>SUMIF(B9:B20,2024,R9:R20)</f>
        <v>6</v>
      </c>
      <c r="S21" s="59">
        <f t="shared" si="6"/>
        <v>85.714285714285708</v>
      </c>
      <c r="T21" s="19">
        <f t="shared" si="2"/>
        <v>1</v>
      </c>
      <c r="U21" s="106">
        <f t="shared" si="7"/>
        <v>98.333333333333329</v>
      </c>
      <c r="V21" s="196">
        <f>IFERROR(D21/C21,0)</f>
        <v>11.189873417721518</v>
      </c>
    </row>
    <row r="22" spans="1:22" ht="16.149999999999999" customHeight="1" thickBot="1" x14ac:dyDescent="0.4">
      <c r="A22" s="267"/>
      <c r="B22" s="222">
        <f>B10</f>
        <v>2023</v>
      </c>
      <c r="C22" s="45">
        <f>C10+C12+C14+C16+C18+C20</f>
        <v>39.5</v>
      </c>
      <c r="D22" s="60">
        <f t="shared" si="0"/>
        <v>505</v>
      </c>
      <c r="E22" s="46">
        <f>SUMIF(B9:B20,2023,E9:E20)</f>
        <v>20</v>
      </c>
      <c r="F22" s="61">
        <f t="shared" si="3"/>
        <v>485</v>
      </c>
      <c r="G22" s="47">
        <f>SUMIF(B9:B20,2023,G9:G20)</f>
        <v>410</v>
      </c>
      <c r="H22" s="46">
        <f>SUMIF(B9:B20,2023,H9:H20)</f>
        <v>38</v>
      </c>
      <c r="I22" s="46">
        <f>SUMIF(B9:B20,2023,I9:I20)</f>
        <v>16</v>
      </c>
      <c r="J22" s="48">
        <f>SUMIF(B9:B20,2023,J9:J20)</f>
        <v>21</v>
      </c>
      <c r="K22" s="49">
        <f>SUMIF(B9:B20,2023,K9:K20)</f>
        <v>5</v>
      </c>
      <c r="L22" s="47">
        <f>SUMIF(B9:B20,2023,L9:L20)</f>
        <v>44</v>
      </c>
      <c r="M22" s="46">
        <f>SUMIF(B9:B20,2023,M9:M20)</f>
        <v>22</v>
      </c>
      <c r="N22" s="62">
        <f t="shared" si="4"/>
        <v>50</v>
      </c>
      <c r="O22" s="50">
        <f t="shared" si="1"/>
        <v>22</v>
      </c>
      <c r="P22" s="107">
        <f t="shared" si="5"/>
        <v>94.634146341463421</v>
      </c>
      <c r="Q22" s="47">
        <f>SUMIF(B9:B20,2023,Q9:Q20)</f>
        <v>13</v>
      </c>
      <c r="R22" s="46">
        <f>SUMIF(B9:B20,2023,R9:R20)</f>
        <v>8</v>
      </c>
      <c r="S22" s="62">
        <f t="shared" si="6"/>
        <v>61.53846153846154</v>
      </c>
      <c r="T22" s="50">
        <f t="shared" si="2"/>
        <v>5</v>
      </c>
      <c r="U22" s="107">
        <f t="shared" si="7"/>
        <v>93.333333333333329</v>
      </c>
      <c r="V22" s="197">
        <f t="shared" si="8"/>
        <v>12.784810126582279</v>
      </c>
    </row>
    <row r="24" spans="1:22" x14ac:dyDescent="0.35">
      <c r="B24" s="25" t="s">
        <v>22</v>
      </c>
      <c r="C24" s="25"/>
      <c r="D24" s="25"/>
      <c r="E24" s="25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1:22" x14ac:dyDescent="0.35">
      <c r="B26" s="271" t="str">
        <f>IF(OR(G9&lt;L9,G10&lt;L10, G11&lt;L11, G12&lt;L12, G13&lt;L13, G14&lt;L14, G15&lt;L15, G16&lt;L16, G17&lt;L17, G18&lt;L18, G19&lt;L19, G20&lt;L20),"ОШИБКА","")</f>
        <v>ОШИБКА</v>
      </c>
      <c r="C26" s="271"/>
      <c r="D26" s="271"/>
      <c r="E26" s="228" t="s">
        <v>25</v>
      </c>
      <c r="F26" s="228"/>
      <c r="G26" s="228"/>
      <c r="H26" s="228"/>
      <c r="I26" s="270" t="s">
        <v>27</v>
      </c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</row>
    <row r="27" spans="1:22" x14ac:dyDescent="0.35">
      <c r="B27" s="228"/>
      <c r="C27" s="228"/>
      <c r="D27" s="228"/>
      <c r="E27" s="26"/>
      <c r="F27" s="26"/>
      <c r="G27" s="26"/>
      <c r="H27" s="26"/>
      <c r="I27" s="252" t="s">
        <v>23</v>
      </c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</row>
    <row r="28" spans="1:22" x14ac:dyDescent="0.35">
      <c r="B28" s="228"/>
      <c r="C28" s="228"/>
      <c r="D28" s="228"/>
      <c r="E28" s="26"/>
      <c r="F28" s="26"/>
      <c r="G28" s="26"/>
      <c r="H28" s="26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</row>
    <row r="29" spans="1:22" x14ac:dyDescent="0.25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x14ac:dyDescent="0.35">
      <c r="B30" s="271" t="str">
        <f>IF(OR(M9&gt;L9,M10&gt;L10, M11&gt;L11, M12&gt;L12, M13&gt;L13, M14&gt;L14, M15&gt;L15, M16&gt;L16, M17&gt;L17, M18&gt;L18, M19&gt;L19, M20&gt;L20),"ОШИБКА","")</f>
        <v/>
      </c>
      <c r="C30" s="271"/>
      <c r="D30" s="271"/>
      <c r="E30" s="228" t="s">
        <v>26</v>
      </c>
      <c r="F30" s="228"/>
      <c r="G30" s="228"/>
      <c r="H30" s="228"/>
      <c r="I30" s="270" t="s">
        <v>28</v>
      </c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</row>
    <row r="31" spans="1:22" x14ac:dyDescent="0.35">
      <c r="B31" s="228"/>
      <c r="C31" s="228"/>
      <c r="D31" s="228"/>
      <c r="E31" s="26"/>
      <c r="F31" s="26"/>
      <c r="G31" s="26"/>
      <c r="H31" s="26"/>
      <c r="I31" s="252" t="s">
        <v>24</v>
      </c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</row>
    <row r="32" spans="1:22" x14ac:dyDescent="0.35">
      <c r="B32" s="228"/>
      <c r="C32" s="228"/>
      <c r="D32" s="228"/>
      <c r="E32" s="26"/>
      <c r="F32" s="26"/>
      <c r="G32" s="26"/>
      <c r="H32" s="26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</row>
    <row r="33" spans="2:22" x14ac:dyDescent="0.25">
      <c r="B33" s="228"/>
      <c r="C33" s="228"/>
      <c r="D33" s="228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2:22" x14ac:dyDescent="0.35">
      <c r="B34" s="271" t="str">
        <f>IF(OR(R9&gt;Q9,R10&gt;Q10,R11&gt;Q11,R12&gt;Q12,R13&gt;Q13,R14&gt;Q14,R15&gt;Q15,R16&gt;Q16,R17&gt;Q17,R18&gt;Q18, R19&gt;Q19, R20&gt;Q20),"ОШИБКА","")</f>
        <v/>
      </c>
      <c r="C34" s="271"/>
      <c r="D34" s="271"/>
      <c r="E34" s="270" t="s">
        <v>31</v>
      </c>
      <c r="F34" s="270"/>
      <c r="G34" s="270"/>
      <c r="H34" s="270"/>
      <c r="I34" s="270" t="s">
        <v>32</v>
      </c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</row>
    <row r="35" spans="2:22" ht="16.899999999999999" customHeight="1" x14ac:dyDescent="0.35">
      <c r="B35" s="228"/>
      <c r="C35" s="228"/>
      <c r="D35" s="228"/>
      <c r="E35" s="26"/>
      <c r="F35" s="26"/>
      <c r="G35" s="26"/>
      <c r="H35" s="26"/>
      <c r="I35" s="252" t="s">
        <v>33</v>
      </c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</row>
    <row r="36" spans="2:22" x14ac:dyDescent="0.35">
      <c r="B36" s="228"/>
      <c r="C36" s="228"/>
      <c r="D36" s="228"/>
      <c r="E36" s="26"/>
      <c r="F36" s="26"/>
      <c r="G36" s="26"/>
      <c r="H36" s="26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</row>
    <row r="37" spans="2:22" x14ac:dyDescent="0.35">
      <c r="B37" s="228"/>
      <c r="C37" s="228"/>
      <c r="D37" s="228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spans="2:22" x14ac:dyDescent="0.35">
      <c r="B38" s="271" t="str">
        <f>IF(OR(C9&gt;12,C10&gt;12,C11&gt;12,C12&gt;12,C13&gt;12,C14&gt;12,C15&gt;12,C16&gt;12,C17&gt;12,C18&gt;12,C19&gt;12,C20&gt;12,),"ОШИБКА","")</f>
        <v/>
      </c>
      <c r="C38" s="271"/>
      <c r="D38" s="271"/>
      <c r="E38" s="228" t="s">
        <v>29</v>
      </c>
      <c r="F38" s="228"/>
      <c r="G38" s="228"/>
      <c r="H38" s="228"/>
      <c r="I38" s="228" t="s">
        <v>30</v>
      </c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</row>
  </sheetData>
  <sheetProtection password="CE28" sheet="1" objects="1" scenarios="1"/>
  <customSheetViews>
    <customSheetView guid="{91E957ED-5B8B-460E-9EA6-58C50BC048FD}" showPageBreaks="1" view="pageBreakPreview">
      <pane xSplit="1" ySplit="9" topLeftCell="B10" activePane="bottomRight" state="frozen"/>
      <selection pane="bottomRight" activeCell="M7" sqref="M7:M8"/>
      <pageMargins left="0.31496062992125984" right="0.31496062992125984" top="0.74803149606299213" bottom="0.74803149606299213" header="0.31496062992125984" footer="0.31496062992125984"/>
      <pageSetup paperSize="9" scale="98" orientation="landscape" verticalDpi="0" r:id="rId1"/>
    </customSheetView>
  </customSheetViews>
  <mergeCells count="65">
    <mergeCell ref="B1:T1"/>
    <mergeCell ref="M6:M7"/>
    <mergeCell ref="T6:T7"/>
    <mergeCell ref="G6:G7"/>
    <mergeCell ref="H6:H7"/>
    <mergeCell ref="I6:I7"/>
    <mergeCell ref="J6:J7"/>
    <mergeCell ref="K4:K7"/>
    <mergeCell ref="G4:J5"/>
    <mergeCell ref="Q5:U5"/>
    <mergeCell ref="L6:L7"/>
    <mergeCell ref="N6:N7"/>
    <mergeCell ref="R6:R7"/>
    <mergeCell ref="I2:J2"/>
    <mergeCell ref="K2:S2"/>
    <mergeCell ref="T2:U2"/>
    <mergeCell ref="I38:V38"/>
    <mergeCell ref="E38:H38"/>
    <mergeCell ref="B31:D31"/>
    <mergeCell ref="B32:D32"/>
    <mergeCell ref="B27:D27"/>
    <mergeCell ref="B28:D28"/>
    <mergeCell ref="B30:D30"/>
    <mergeCell ref="E30:H30"/>
    <mergeCell ref="I30:V30"/>
    <mergeCell ref="I27:V28"/>
    <mergeCell ref="B38:D38"/>
    <mergeCell ref="B35:D35"/>
    <mergeCell ref="B36:D36"/>
    <mergeCell ref="B37:D37"/>
    <mergeCell ref="E34:H34"/>
    <mergeCell ref="B34:D34"/>
    <mergeCell ref="I35:V36"/>
    <mergeCell ref="I34:V34"/>
    <mergeCell ref="B26:D26"/>
    <mergeCell ref="I26:V26"/>
    <mergeCell ref="E26:H26"/>
    <mergeCell ref="F2:H2"/>
    <mergeCell ref="B2:E2"/>
    <mergeCell ref="A1:A3"/>
    <mergeCell ref="I31:V32"/>
    <mergeCell ref="V4:V7"/>
    <mergeCell ref="P6:P7"/>
    <mergeCell ref="U6:U7"/>
    <mergeCell ref="O6:O7"/>
    <mergeCell ref="S6:S7"/>
    <mergeCell ref="L4:U4"/>
    <mergeCell ref="L5:P5"/>
    <mergeCell ref="Q6:Q7"/>
    <mergeCell ref="A15:A16"/>
    <mergeCell ref="A17:A18"/>
    <mergeCell ref="A21:A22"/>
    <mergeCell ref="F6:F7"/>
    <mergeCell ref="A19:A20"/>
    <mergeCell ref="B3:T3"/>
    <mergeCell ref="B33:D33"/>
    <mergeCell ref="D4:D7"/>
    <mergeCell ref="E6:E7"/>
    <mergeCell ref="E4:F5"/>
    <mergeCell ref="A9:A10"/>
    <mergeCell ref="A11:A12"/>
    <mergeCell ref="A13:A14"/>
    <mergeCell ref="A4:A7"/>
    <mergeCell ref="B4:B7"/>
    <mergeCell ref="C4:C7"/>
  </mergeCells>
  <conditionalFormatting sqref="M22">
    <cfRule type="cellIs" dxfId="170" priority="48" operator="greaterThan">
      <formula>$L$22</formula>
    </cfRule>
  </conditionalFormatting>
  <conditionalFormatting sqref="L21">
    <cfRule type="cellIs" dxfId="169" priority="38" operator="greaterThan">
      <formula>$G$21</formula>
    </cfRule>
  </conditionalFormatting>
  <conditionalFormatting sqref="L22">
    <cfRule type="cellIs" dxfId="168" priority="37" operator="greaterThan">
      <formula>$G$22</formula>
    </cfRule>
  </conditionalFormatting>
  <conditionalFormatting sqref="N9:N18 N21:N22">
    <cfRule type="cellIs" dxfId="167" priority="35" operator="greaterThan">
      <formula>100</formula>
    </cfRule>
  </conditionalFormatting>
  <conditionalFormatting sqref="O9:O18 O21:O22">
    <cfRule type="cellIs" dxfId="166" priority="34" operator="lessThan">
      <formula>0</formula>
    </cfRule>
  </conditionalFormatting>
  <conditionalFormatting sqref="C9:C18">
    <cfRule type="cellIs" dxfId="165" priority="33" operator="greaterThan">
      <formula>12</formula>
    </cfRule>
  </conditionalFormatting>
  <conditionalFormatting sqref="B26:D26">
    <cfRule type="containsText" dxfId="164" priority="31" operator="containsText" text="ошибка">
      <formula>NOT(ISERROR(SEARCH("ошибка",B26)))</formula>
    </cfRule>
    <cfRule type="cellIs" dxfId="163" priority="32" operator="equal">
      <formula>"""ошибка"""</formula>
    </cfRule>
  </conditionalFormatting>
  <conditionalFormatting sqref="B30:D30">
    <cfRule type="containsText" dxfId="162" priority="29" operator="containsText" text="ошибка">
      <formula>NOT(ISERROR(SEARCH("ошибка",B30)))</formula>
    </cfRule>
    <cfRule type="cellIs" dxfId="161" priority="30" operator="equal">
      <formula>"""ошибка"""</formula>
    </cfRule>
  </conditionalFormatting>
  <conditionalFormatting sqref="M9:M18">
    <cfRule type="expression" dxfId="160" priority="25">
      <formula>L9&lt;M9</formula>
    </cfRule>
  </conditionalFormatting>
  <conditionalFormatting sqref="L9:L16 L18">
    <cfRule type="expression" dxfId="159" priority="24">
      <formula>G9&lt;L9</formula>
    </cfRule>
  </conditionalFormatting>
  <conditionalFormatting sqref="T9:T18 T21:T22">
    <cfRule type="cellIs" dxfId="158" priority="23" operator="lessThan">
      <formula>0</formula>
    </cfRule>
  </conditionalFormatting>
  <conditionalFormatting sqref="R9:R18">
    <cfRule type="expression" dxfId="157" priority="22">
      <formula>Q9&lt;R9</formula>
    </cfRule>
  </conditionalFormatting>
  <conditionalFormatting sqref="S9:S18 S21:S22">
    <cfRule type="cellIs" dxfId="156" priority="21" operator="greaterThan">
      <formula>100</formula>
    </cfRule>
  </conditionalFormatting>
  <conditionalFormatting sqref="R21">
    <cfRule type="cellIs" dxfId="155" priority="20" operator="greaterThan">
      <formula>$Q$21</formula>
    </cfRule>
  </conditionalFormatting>
  <conditionalFormatting sqref="R22">
    <cfRule type="cellIs" dxfId="154" priority="19" operator="greaterThan">
      <formula>$Q$22</formula>
    </cfRule>
  </conditionalFormatting>
  <conditionalFormatting sqref="B34:D38">
    <cfRule type="containsText" dxfId="153" priority="18" operator="containsText" text="ошибка">
      <formula>NOT(ISERROR(SEARCH("ошибка",B34)))</formula>
    </cfRule>
  </conditionalFormatting>
  <conditionalFormatting sqref="C21">
    <cfRule type="cellIs" dxfId="152" priority="15" operator="greaterThan">
      <formula>60</formula>
    </cfRule>
  </conditionalFormatting>
  <conditionalFormatting sqref="C22">
    <cfRule type="cellIs" dxfId="151" priority="14" operator="greaterThan">
      <formula>60</formula>
    </cfRule>
  </conditionalFormatting>
  <conditionalFormatting sqref="M21">
    <cfRule type="cellIs" dxfId="150" priority="12" operator="greaterThan">
      <formula>$L$21</formula>
    </cfRule>
  </conditionalFormatting>
  <conditionalFormatting sqref="A1:A3">
    <cfRule type="containsText" dxfId="149" priority="9" operator="containsText" text="ПРОВЕРИТЬ ОШИБКИ">
      <formula>NOT(ISERROR(SEARCH("ПРОВЕРИТЬ ОШИБКИ",A1)))</formula>
    </cfRule>
  </conditionalFormatting>
  <conditionalFormatting sqref="N19:N20">
    <cfRule type="cellIs" dxfId="148" priority="8" operator="greaterThan">
      <formula>100</formula>
    </cfRule>
  </conditionalFormatting>
  <conditionalFormatting sqref="O19:O20">
    <cfRule type="cellIs" dxfId="147" priority="7" operator="lessThan">
      <formula>0</formula>
    </cfRule>
  </conditionalFormatting>
  <conditionalFormatting sqref="C19:C20">
    <cfRule type="cellIs" dxfId="146" priority="6" operator="greaterThan">
      <formula>12</formula>
    </cfRule>
  </conditionalFormatting>
  <conditionalFormatting sqref="M19:M20">
    <cfRule type="expression" dxfId="145" priority="5">
      <formula>L19&lt;M19</formula>
    </cfRule>
  </conditionalFormatting>
  <conditionalFormatting sqref="L19:L20">
    <cfRule type="expression" dxfId="144" priority="4">
      <formula>G19&lt;L19</formula>
    </cfRule>
  </conditionalFormatting>
  <conditionalFormatting sqref="T19:T20">
    <cfRule type="cellIs" dxfId="143" priority="3" operator="lessThan">
      <formula>0</formula>
    </cfRule>
  </conditionalFormatting>
  <conditionalFormatting sqref="R19:R20">
    <cfRule type="expression" dxfId="142" priority="2">
      <formula>Q19&lt;R19</formula>
    </cfRule>
  </conditionalFormatting>
  <conditionalFormatting sqref="S19:S20">
    <cfRule type="cellIs" dxfId="141" priority="1" operator="greaterThan">
      <formula>100</formula>
    </cfRule>
  </conditionalFormatting>
  <dataValidations count="1">
    <dataValidation type="list" allowBlank="1" showInputMessage="1" showErrorMessage="1" promptTitle="период" prompt="выбрать из списка" sqref="F2">
      <formula1>за_период</formula1>
    </dataValidation>
  </dataValidations>
  <pageMargins left="0.31496062992125984" right="0.31496062992125984" top="1.1417322834645669" bottom="0.74803149606299213" header="0.31496062992125984" footer="0.31496062992125984"/>
  <pageSetup paperSize="9" scale="91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V38"/>
  <sheetViews>
    <sheetView view="pageBreakPreview" zoomScale="85" zoomScaleNormal="80" zoomScaleSheetLayoutView="85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I15" sqref="I15"/>
    </sheetView>
  </sheetViews>
  <sheetFormatPr defaultColWidth="8.81640625" defaultRowHeight="16.5" x14ac:dyDescent="0.35"/>
  <cols>
    <col min="1" max="1" width="17.81640625" style="1" customWidth="1"/>
    <col min="2" max="2" width="5.7265625" style="1" customWidth="1"/>
    <col min="3" max="3" width="6.7265625" style="1" customWidth="1"/>
    <col min="4" max="13" width="5.7265625" style="1" customWidth="1"/>
    <col min="14" max="14" width="8.26953125" style="1" customWidth="1"/>
    <col min="15" max="15" width="5.7265625" style="1" customWidth="1"/>
    <col min="16" max="16" width="8.7265625" style="1" customWidth="1"/>
    <col min="17" max="18" width="5.7265625" style="1" customWidth="1"/>
    <col min="19" max="19" width="7.7265625" style="1" customWidth="1"/>
    <col min="20" max="20" width="5.7265625" style="1" customWidth="1"/>
    <col min="21" max="21" width="9" style="1" customWidth="1"/>
    <col min="22" max="22" width="7.7265625" style="1" customWidth="1"/>
    <col min="23" max="16384" width="8.81640625" style="1"/>
  </cols>
  <sheetData>
    <row r="1" spans="1:22" x14ac:dyDescent="0.35">
      <c r="A1" s="250" t="str">
        <f>IF(OR(B26="ОШИБКА",B30="ОШИБКА",B34="ОШИБКА",B38="ОШИБКА"),"ПРОВЕРИТЬ ОШИБКИ","")</f>
        <v/>
      </c>
      <c r="B1" s="272" t="s">
        <v>49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</row>
    <row r="2" spans="1:22" ht="16.899999999999999" customHeight="1" x14ac:dyDescent="0.35">
      <c r="A2" s="250"/>
      <c r="B2" s="280" t="s">
        <v>109</v>
      </c>
      <c r="C2" s="280"/>
      <c r="D2" s="280"/>
      <c r="E2" s="280"/>
      <c r="F2" s="280"/>
      <c r="G2" s="248" t="s">
        <v>20</v>
      </c>
      <c r="H2" s="248"/>
      <c r="I2" s="248"/>
      <c r="J2" s="277" t="str">
        <f>Гражданские!I2</f>
        <v>2024 года</v>
      </c>
      <c r="K2" s="277"/>
      <c r="L2" s="278" t="s">
        <v>75</v>
      </c>
      <c r="M2" s="278"/>
      <c r="N2" s="278"/>
      <c r="O2" s="278"/>
      <c r="P2" s="278"/>
      <c r="Q2" s="278"/>
      <c r="R2" s="278"/>
      <c r="S2" s="278"/>
      <c r="T2" s="278"/>
      <c r="U2" s="279" t="str">
        <f>Гражданские!T2</f>
        <v xml:space="preserve"> 2023 года)</v>
      </c>
      <c r="V2" s="279"/>
    </row>
    <row r="3" spans="1:22" ht="17" thickBot="1" x14ac:dyDescent="0.4">
      <c r="A3" s="251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</row>
    <row r="4" spans="1:22" ht="15.65" customHeight="1" thickBot="1" x14ac:dyDescent="0.4">
      <c r="A4" s="239" t="s">
        <v>6</v>
      </c>
      <c r="B4" s="242" t="s">
        <v>5</v>
      </c>
      <c r="C4" s="245" t="s">
        <v>44</v>
      </c>
      <c r="D4" s="229" t="s">
        <v>43</v>
      </c>
      <c r="E4" s="234" t="s">
        <v>7</v>
      </c>
      <c r="F4" s="235"/>
      <c r="G4" s="262" t="s">
        <v>16</v>
      </c>
      <c r="H4" s="263"/>
      <c r="I4" s="263"/>
      <c r="J4" s="265"/>
      <c r="K4" s="245" t="s">
        <v>46</v>
      </c>
      <c r="L4" s="258" t="s">
        <v>13</v>
      </c>
      <c r="M4" s="259"/>
      <c r="N4" s="259"/>
      <c r="O4" s="259"/>
      <c r="P4" s="259"/>
      <c r="Q4" s="259"/>
      <c r="R4" s="259"/>
      <c r="S4" s="259"/>
      <c r="T4" s="260"/>
      <c r="U4" s="261"/>
      <c r="V4" s="253" t="s">
        <v>42</v>
      </c>
    </row>
    <row r="5" spans="1:22" ht="13.9" customHeight="1" x14ac:dyDescent="0.35">
      <c r="A5" s="240"/>
      <c r="B5" s="243"/>
      <c r="C5" s="246"/>
      <c r="D5" s="230"/>
      <c r="E5" s="236"/>
      <c r="F5" s="237"/>
      <c r="G5" s="274"/>
      <c r="H5" s="275"/>
      <c r="I5" s="275"/>
      <c r="J5" s="276"/>
      <c r="K5" s="246"/>
      <c r="L5" s="262" t="s">
        <v>14</v>
      </c>
      <c r="M5" s="263"/>
      <c r="N5" s="263"/>
      <c r="O5" s="264"/>
      <c r="P5" s="265"/>
      <c r="Q5" s="262" t="s">
        <v>15</v>
      </c>
      <c r="R5" s="263"/>
      <c r="S5" s="263"/>
      <c r="T5" s="264"/>
      <c r="U5" s="265"/>
      <c r="V5" s="254"/>
    </row>
    <row r="6" spans="1:22" ht="16.899999999999999" customHeight="1" x14ac:dyDescent="0.35">
      <c r="A6" s="240"/>
      <c r="B6" s="243"/>
      <c r="C6" s="246"/>
      <c r="D6" s="230"/>
      <c r="E6" s="232" t="s">
        <v>8</v>
      </c>
      <c r="F6" s="268" t="s">
        <v>9</v>
      </c>
      <c r="G6" s="230" t="s">
        <v>10</v>
      </c>
      <c r="H6" s="232" t="s">
        <v>11</v>
      </c>
      <c r="I6" s="232" t="s">
        <v>12</v>
      </c>
      <c r="J6" s="256" t="s">
        <v>47</v>
      </c>
      <c r="K6" s="246"/>
      <c r="L6" s="230" t="s">
        <v>19</v>
      </c>
      <c r="M6" s="233" t="s">
        <v>21</v>
      </c>
      <c r="N6" s="232" t="s">
        <v>18</v>
      </c>
      <c r="O6" s="232" t="s">
        <v>17</v>
      </c>
      <c r="P6" s="256" t="s">
        <v>45</v>
      </c>
      <c r="Q6" s="230" t="s">
        <v>19</v>
      </c>
      <c r="R6" s="233" t="s">
        <v>21</v>
      </c>
      <c r="S6" s="232" t="s">
        <v>18</v>
      </c>
      <c r="T6" s="232" t="s">
        <v>17</v>
      </c>
      <c r="U6" s="256" t="s">
        <v>41</v>
      </c>
      <c r="V6" s="254"/>
    </row>
    <row r="7" spans="1:22" ht="81" customHeight="1" thickBot="1" x14ac:dyDescent="0.4">
      <c r="A7" s="241"/>
      <c r="B7" s="244"/>
      <c r="C7" s="247"/>
      <c r="D7" s="231"/>
      <c r="E7" s="233"/>
      <c r="F7" s="269"/>
      <c r="G7" s="231"/>
      <c r="H7" s="233"/>
      <c r="I7" s="233"/>
      <c r="J7" s="257"/>
      <c r="K7" s="247"/>
      <c r="L7" s="231"/>
      <c r="M7" s="273"/>
      <c r="N7" s="233"/>
      <c r="O7" s="233"/>
      <c r="P7" s="257"/>
      <c r="Q7" s="231"/>
      <c r="R7" s="273"/>
      <c r="S7" s="233"/>
      <c r="T7" s="233"/>
      <c r="U7" s="257"/>
      <c r="V7" s="255"/>
    </row>
    <row r="8" spans="1:22" ht="16.899999999999999" customHeight="1" thickBot="1" x14ac:dyDescent="0.35">
      <c r="A8" s="69"/>
      <c r="B8" s="70"/>
      <c r="C8" s="71">
        <v>1</v>
      </c>
      <c r="D8" s="72">
        <v>2</v>
      </c>
      <c r="E8" s="73">
        <v>3</v>
      </c>
      <c r="F8" s="74">
        <v>4</v>
      </c>
      <c r="G8" s="72">
        <v>5</v>
      </c>
      <c r="H8" s="73">
        <v>6</v>
      </c>
      <c r="I8" s="73">
        <v>7</v>
      </c>
      <c r="J8" s="74">
        <v>8</v>
      </c>
      <c r="K8" s="71">
        <v>9</v>
      </c>
      <c r="L8" s="72">
        <v>10</v>
      </c>
      <c r="M8" s="73">
        <v>11</v>
      </c>
      <c r="N8" s="73">
        <v>12</v>
      </c>
      <c r="O8" s="75">
        <v>13</v>
      </c>
      <c r="P8" s="74">
        <v>14</v>
      </c>
      <c r="Q8" s="72">
        <v>15</v>
      </c>
      <c r="R8" s="73">
        <v>16</v>
      </c>
      <c r="S8" s="76">
        <v>17</v>
      </c>
      <c r="T8" s="77">
        <v>18</v>
      </c>
      <c r="U8" s="74">
        <v>19</v>
      </c>
      <c r="V8" s="78">
        <v>20</v>
      </c>
    </row>
    <row r="9" spans="1:22" ht="25.15" customHeight="1" x14ac:dyDescent="0.35">
      <c r="A9" s="238" t="s">
        <v>1</v>
      </c>
      <c r="B9" s="80">
        <f>Гражданские!B9</f>
        <v>2024</v>
      </c>
      <c r="C9" s="65">
        <f>Гражданские!C9</f>
        <v>10</v>
      </c>
      <c r="D9" s="15">
        <f t="shared" ref="D9:D22" si="0">E9+F9</f>
        <v>3</v>
      </c>
      <c r="E9" s="6">
        <v>0</v>
      </c>
      <c r="F9" s="16">
        <f>G9+H9+I9+J9</f>
        <v>3</v>
      </c>
      <c r="G9" s="8">
        <v>3</v>
      </c>
      <c r="H9" s="6">
        <v>0</v>
      </c>
      <c r="I9" s="6">
        <v>0</v>
      </c>
      <c r="J9" s="9">
        <v>0</v>
      </c>
      <c r="K9" s="10">
        <v>0</v>
      </c>
      <c r="L9" s="8">
        <v>0</v>
      </c>
      <c r="M9" s="6">
        <v>0</v>
      </c>
      <c r="N9" s="20">
        <f>IFERROR(M9/L9*100,0)</f>
        <v>0</v>
      </c>
      <c r="O9" s="17">
        <f t="shared" ref="O9:O22" si="1">L9-M9</f>
        <v>0</v>
      </c>
      <c r="P9" s="21">
        <f>IFERROR(100-O9/G9*100,0)</f>
        <v>100</v>
      </c>
      <c r="Q9" s="8">
        <v>0</v>
      </c>
      <c r="R9" s="6">
        <v>0</v>
      </c>
      <c r="S9" s="20">
        <f>IFERROR(R9/Q9*100,0)</f>
        <v>0</v>
      </c>
      <c r="T9" s="17">
        <f t="shared" ref="T9:T22" si="2">Q9-R9</f>
        <v>0</v>
      </c>
      <c r="U9" s="21">
        <f>IFERROR(100-T9/(F9-G9)*100,0)</f>
        <v>0</v>
      </c>
      <c r="V9" s="14">
        <f>IFERROR(D9/C9,0)</f>
        <v>0.3</v>
      </c>
    </row>
    <row r="10" spans="1:22" ht="16.149999999999999" customHeight="1" x14ac:dyDescent="0.35">
      <c r="A10" s="225"/>
      <c r="B10" s="81">
        <f>Гражданские!B10</f>
        <v>2023</v>
      </c>
      <c r="C10" s="66">
        <f>Гражданские!C10</f>
        <v>10</v>
      </c>
      <c r="D10" s="28">
        <f t="shared" si="0"/>
        <v>0</v>
      </c>
      <c r="E10" s="29">
        <v>0</v>
      </c>
      <c r="F10" s="30">
        <f t="shared" ref="F10:F22" si="3">G10+H10+I10+J10</f>
        <v>0</v>
      </c>
      <c r="G10" s="31">
        <v>0</v>
      </c>
      <c r="H10" s="29">
        <v>0</v>
      </c>
      <c r="I10" s="29">
        <v>0</v>
      </c>
      <c r="J10" s="32">
        <v>0</v>
      </c>
      <c r="K10" s="33">
        <v>0</v>
      </c>
      <c r="L10" s="34">
        <v>0</v>
      </c>
      <c r="M10" s="35">
        <v>0</v>
      </c>
      <c r="N10" s="36">
        <f t="shared" ref="N10:N22" si="4">IFERROR(M10/L10*100,0)</f>
        <v>0</v>
      </c>
      <c r="O10" s="37">
        <f t="shared" si="1"/>
        <v>0</v>
      </c>
      <c r="P10" s="38">
        <f t="shared" ref="P10:P22" si="5">IFERROR(100-O10/G10*100,0)</f>
        <v>0</v>
      </c>
      <c r="Q10" s="31">
        <v>0</v>
      </c>
      <c r="R10" s="35">
        <v>0</v>
      </c>
      <c r="S10" s="36">
        <f t="shared" ref="S10:S22" si="6">IFERROR(R10/Q10*100,0)</f>
        <v>0</v>
      </c>
      <c r="T10" s="37">
        <f t="shared" si="2"/>
        <v>0</v>
      </c>
      <c r="U10" s="38">
        <f t="shared" ref="U10:U22" si="7">IFERROR(100-T10/(F10-G10)*100,0)</f>
        <v>0</v>
      </c>
      <c r="V10" s="189">
        <f t="shared" ref="V10:V22" si="8">IFERROR(D10/C10,0)</f>
        <v>0</v>
      </c>
    </row>
    <row r="11" spans="1:22" ht="25.15" customHeight="1" x14ac:dyDescent="0.35">
      <c r="A11" s="225" t="s">
        <v>110</v>
      </c>
      <c r="B11" s="80">
        <f>Гражданские!B11</f>
        <v>2024</v>
      </c>
      <c r="C11" s="67">
        <f>Гражданские!C11</f>
        <v>9.5</v>
      </c>
      <c r="D11" s="15">
        <f t="shared" si="0"/>
        <v>1</v>
      </c>
      <c r="E11" s="7">
        <v>0</v>
      </c>
      <c r="F11" s="16">
        <f t="shared" si="3"/>
        <v>1</v>
      </c>
      <c r="G11" s="11">
        <v>1</v>
      </c>
      <c r="H11" s="7">
        <v>0</v>
      </c>
      <c r="I11" s="7">
        <v>0</v>
      </c>
      <c r="J11" s="12">
        <v>0</v>
      </c>
      <c r="K11" s="13">
        <v>0</v>
      </c>
      <c r="L11" s="8">
        <v>0</v>
      </c>
      <c r="M11" s="6">
        <v>0</v>
      </c>
      <c r="N11" s="20">
        <f t="shared" si="4"/>
        <v>0</v>
      </c>
      <c r="O11" s="18">
        <f t="shared" si="1"/>
        <v>0</v>
      </c>
      <c r="P11" s="21">
        <f t="shared" si="5"/>
        <v>100</v>
      </c>
      <c r="Q11" s="11">
        <v>0</v>
      </c>
      <c r="R11" s="6">
        <v>0</v>
      </c>
      <c r="S11" s="20">
        <f t="shared" si="6"/>
        <v>0</v>
      </c>
      <c r="T11" s="18">
        <f t="shared" si="2"/>
        <v>0</v>
      </c>
      <c r="U11" s="21">
        <f t="shared" si="7"/>
        <v>0</v>
      </c>
      <c r="V11" s="14">
        <f t="shared" si="8"/>
        <v>0.10526315789473684</v>
      </c>
    </row>
    <row r="12" spans="1:22" ht="16.149999999999999" customHeight="1" x14ac:dyDescent="0.35">
      <c r="A12" s="225"/>
      <c r="B12" s="81">
        <f>Гражданские!B12</f>
        <v>2023</v>
      </c>
      <c r="C12" s="66">
        <f>Гражданские!C12</f>
        <v>9.5</v>
      </c>
      <c r="D12" s="28">
        <f t="shared" si="0"/>
        <v>5</v>
      </c>
      <c r="E12" s="29">
        <v>0</v>
      </c>
      <c r="F12" s="30">
        <f t="shared" si="3"/>
        <v>5</v>
      </c>
      <c r="G12" s="31">
        <v>5</v>
      </c>
      <c r="H12" s="29">
        <v>0</v>
      </c>
      <c r="I12" s="29">
        <v>0</v>
      </c>
      <c r="J12" s="32">
        <v>0</v>
      </c>
      <c r="K12" s="33">
        <v>0</v>
      </c>
      <c r="L12" s="34">
        <v>0</v>
      </c>
      <c r="M12" s="35">
        <v>0</v>
      </c>
      <c r="N12" s="36">
        <f t="shared" si="4"/>
        <v>0</v>
      </c>
      <c r="O12" s="37">
        <f t="shared" si="1"/>
        <v>0</v>
      </c>
      <c r="P12" s="38">
        <f>IFERROR(100-O12/G12*100,0)</f>
        <v>100</v>
      </c>
      <c r="Q12" s="31">
        <v>0</v>
      </c>
      <c r="R12" s="35">
        <v>0</v>
      </c>
      <c r="S12" s="36">
        <f t="shared" si="6"/>
        <v>0</v>
      </c>
      <c r="T12" s="37">
        <f t="shared" si="2"/>
        <v>0</v>
      </c>
      <c r="U12" s="38">
        <f t="shared" si="7"/>
        <v>0</v>
      </c>
      <c r="V12" s="189">
        <f t="shared" si="8"/>
        <v>0.52631578947368418</v>
      </c>
    </row>
    <row r="13" spans="1:22" ht="25.15" customHeight="1" x14ac:dyDescent="0.35">
      <c r="A13" s="225" t="s">
        <v>2</v>
      </c>
      <c r="B13" s="80">
        <f>Гражданские!B13</f>
        <v>2024</v>
      </c>
      <c r="C13" s="67">
        <f>Гражданские!C13</f>
        <v>10</v>
      </c>
      <c r="D13" s="15">
        <f t="shared" si="0"/>
        <v>66</v>
      </c>
      <c r="E13" s="7">
        <v>0</v>
      </c>
      <c r="F13" s="16">
        <f t="shared" si="3"/>
        <v>66</v>
      </c>
      <c r="G13" s="11">
        <v>54</v>
      </c>
      <c r="H13" s="7">
        <v>12</v>
      </c>
      <c r="I13" s="7">
        <v>0</v>
      </c>
      <c r="J13" s="12">
        <v>0</v>
      </c>
      <c r="K13" s="13">
        <v>0</v>
      </c>
      <c r="L13" s="8">
        <v>3</v>
      </c>
      <c r="M13" s="6">
        <v>1</v>
      </c>
      <c r="N13" s="20">
        <f t="shared" si="4"/>
        <v>33.333333333333329</v>
      </c>
      <c r="O13" s="18">
        <f t="shared" si="1"/>
        <v>2</v>
      </c>
      <c r="P13" s="21">
        <f t="shared" si="5"/>
        <v>96.296296296296291</v>
      </c>
      <c r="Q13" s="11">
        <v>1</v>
      </c>
      <c r="R13" s="6">
        <v>0</v>
      </c>
      <c r="S13" s="20">
        <f t="shared" si="6"/>
        <v>0</v>
      </c>
      <c r="T13" s="18">
        <f t="shared" si="2"/>
        <v>1</v>
      </c>
      <c r="U13" s="21">
        <f t="shared" si="7"/>
        <v>91.666666666666671</v>
      </c>
      <c r="V13" s="14">
        <f t="shared" si="8"/>
        <v>6.6</v>
      </c>
    </row>
    <row r="14" spans="1:22" ht="16.149999999999999" customHeight="1" x14ac:dyDescent="0.35">
      <c r="A14" s="225"/>
      <c r="B14" s="81">
        <f>Гражданские!B14</f>
        <v>2023</v>
      </c>
      <c r="C14" s="66">
        <f>Гражданские!C14</f>
        <v>10</v>
      </c>
      <c r="D14" s="28">
        <f t="shared" si="0"/>
        <v>84</v>
      </c>
      <c r="E14" s="29">
        <v>0</v>
      </c>
      <c r="F14" s="30">
        <f t="shared" si="3"/>
        <v>84</v>
      </c>
      <c r="G14" s="31">
        <v>79</v>
      </c>
      <c r="H14" s="29">
        <v>4</v>
      </c>
      <c r="I14" s="29">
        <v>0</v>
      </c>
      <c r="J14" s="32">
        <v>1</v>
      </c>
      <c r="K14" s="33">
        <v>0</v>
      </c>
      <c r="L14" s="34">
        <v>3</v>
      </c>
      <c r="M14" s="35">
        <v>2</v>
      </c>
      <c r="N14" s="36">
        <f t="shared" si="4"/>
        <v>66.666666666666657</v>
      </c>
      <c r="O14" s="37">
        <f t="shared" si="1"/>
        <v>1</v>
      </c>
      <c r="P14" s="38">
        <f t="shared" si="5"/>
        <v>98.734177215189874</v>
      </c>
      <c r="Q14" s="31">
        <v>0</v>
      </c>
      <c r="R14" s="35">
        <v>0</v>
      </c>
      <c r="S14" s="36">
        <f t="shared" si="6"/>
        <v>0</v>
      </c>
      <c r="T14" s="37">
        <f t="shared" si="2"/>
        <v>0</v>
      </c>
      <c r="U14" s="38">
        <f t="shared" si="7"/>
        <v>100</v>
      </c>
      <c r="V14" s="189">
        <f t="shared" si="8"/>
        <v>8.4</v>
      </c>
    </row>
    <row r="15" spans="1:22" ht="25.15" customHeight="1" x14ac:dyDescent="0.35">
      <c r="A15" s="225" t="str">
        <f>Гражданские!A15</f>
        <v>Киселева Н.С.</v>
      </c>
      <c r="B15" s="80">
        <f>Гражданские!B15</f>
        <v>2024</v>
      </c>
      <c r="C15" s="67">
        <f>Гражданские!C15</f>
        <v>10</v>
      </c>
      <c r="D15" s="15">
        <f t="shared" si="0"/>
        <v>86</v>
      </c>
      <c r="E15" s="7">
        <v>0</v>
      </c>
      <c r="F15" s="16">
        <f t="shared" si="3"/>
        <v>86</v>
      </c>
      <c r="G15" s="11">
        <v>72</v>
      </c>
      <c r="H15" s="7">
        <v>14</v>
      </c>
      <c r="I15" s="7">
        <v>0</v>
      </c>
      <c r="J15" s="12">
        <v>0</v>
      </c>
      <c r="K15" s="13">
        <v>0</v>
      </c>
      <c r="L15" s="8">
        <v>1</v>
      </c>
      <c r="M15" s="6">
        <v>1</v>
      </c>
      <c r="N15" s="20">
        <f t="shared" si="4"/>
        <v>100</v>
      </c>
      <c r="O15" s="18">
        <f t="shared" si="1"/>
        <v>0</v>
      </c>
      <c r="P15" s="21">
        <f t="shared" si="5"/>
        <v>100</v>
      </c>
      <c r="Q15" s="11">
        <v>0</v>
      </c>
      <c r="R15" s="6">
        <v>0</v>
      </c>
      <c r="S15" s="20">
        <f t="shared" si="6"/>
        <v>0</v>
      </c>
      <c r="T15" s="18">
        <f t="shared" si="2"/>
        <v>0</v>
      </c>
      <c r="U15" s="21">
        <f t="shared" si="7"/>
        <v>100</v>
      </c>
      <c r="V15" s="14">
        <f t="shared" si="8"/>
        <v>8.6</v>
      </c>
    </row>
    <row r="16" spans="1:22" ht="16.149999999999999" customHeight="1" x14ac:dyDescent="0.35">
      <c r="A16" s="225"/>
      <c r="B16" s="81">
        <f>Гражданские!B16</f>
        <v>2023</v>
      </c>
      <c r="C16" s="66">
        <f>Гражданские!C16</f>
        <v>10</v>
      </c>
      <c r="D16" s="28">
        <f t="shared" si="0"/>
        <v>67</v>
      </c>
      <c r="E16" s="29">
        <v>0</v>
      </c>
      <c r="F16" s="30">
        <f t="shared" si="3"/>
        <v>67</v>
      </c>
      <c r="G16" s="31">
        <v>60</v>
      </c>
      <c r="H16" s="29">
        <v>7</v>
      </c>
      <c r="I16" s="29">
        <v>0</v>
      </c>
      <c r="J16" s="32">
        <v>0</v>
      </c>
      <c r="K16" s="33">
        <v>0</v>
      </c>
      <c r="L16" s="34">
        <v>6</v>
      </c>
      <c r="M16" s="35">
        <v>5</v>
      </c>
      <c r="N16" s="36">
        <f t="shared" si="4"/>
        <v>83.333333333333343</v>
      </c>
      <c r="O16" s="37">
        <f t="shared" si="1"/>
        <v>1</v>
      </c>
      <c r="P16" s="38">
        <f t="shared" si="5"/>
        <v>98.333333333333329</v>
      </c>
      <c r="Q16" s="31">
        <v>0</v>
      </c>
      <c r="R16" s="35">
        <v>0</v>
      </c>
      <c r="S16" s="36">
        <f t="shared" si="6"/>
        <v>0</v>
      </c>
      <c r="T16" s="37">
        <f t="shared" si="2"/>
        <v>0</v>
      </c>
      <c r="U16" s="38">
        <f t="shared" si="7"/>
        <v>100</v>
      </c>
      <c r="V16" s="189">
        <f t="shared" si="8"/>
        <v>6.7</v>
      </c>
    </row>
    <row r="17" spans="1:22" ht="25.15" customHeight="1" x14ac:dyDescent="0.35">
      <c r="A17" s="225"/>
      <c r="B17" s="80"/>
      <c r="C17" s="67">
        <f>Гражданские!C17</f>
        <v>0</v>
      </c>
      <c r="D17" s="15">
        <f t="shared" si="0"/>
        <v>0</v>
      </c>
      <c r="E17" s="7">
        <v>0</v>
      </c>
      <c r="F17" s="16">
        <f t="shared" si="3"/>
        <v>0</v>
      </c>
      <c r="G17" s="11">
        <v>0</v>
      </c>
      <c r="H17" s="7">
        <v>0</v>
      </c>
      <c r="I17" s="7">
        <v>0</v>
      </c>
      <c r="J17" s="12">
        <v>0</v>
      </c>
      <c r="K17" s="13">
        <v>0</v>
      </c>
      <c r="L17" s="8">
        <v>0</v>
      </c>
      <c r="M17" s="6">
        <v>0</v>
      </c>
      <c r="N17" s="20">
        <f t="shared" si="4"/>
        <v>0</v>
      </c>
      <c r="O17" s="18">
        <f t="shared" si="1"/>
        <v>0</v>
      </c>
      <c r="P17" s="21">
        <f t="shared" si="5"/>
        <v>0</v>
      </c>
      <c r="Q17" s="11">
        <v>0</v>
      </c>
      <c r="R17" s="6">
        <v>0</v>
      </c>
      <c r="S17" s="20">
        <f t="shared" si="6"/>
        <v>0</v>
      </c>
      <c r="T17" s="18">
        <f t="shared" si="2"/>
        <v>0</v>
      </c>
      <c r="U17" s="21">
        <f t="shared" si="7"/>
        <v>0</v>
      </c>
      <c r="V17" s="14">
        <f t="shared" si="8"/>
        <v>0</v>
      </c>
    </row>
    <row r="18" spans="1:22" ht="16.149999999999999" customHeight="1" x14ac:dyDescent="0.35">
      <c r="A18" s="226"/>
      <c r="B18" s="81"/>
      <c r="C18" s="68">
        <f>Гражданские!C18</f>
        <v>0</v>
      </c>
      <c r="D18" s="51">
        <f t="shared" si="0"/>
        <v>0</v>
      </c>
      <c r="E18" s="40">
        <v>0</v>
      </c>
      <c r="F18" s="52">
        <f t="shared" si="3"/>
        <v>0</v>
      </c>
      <c r="G18" s="41">
        <v>0</v>
      </c>
      <c r="H18" s="40">
        <v>0</v>
      </c>
      <c r="I18" s="40">
        <v>0</v>
      </c>
      <c r="J18" s="42">
        <v>0</v>
      </c>
      <c r="K18" s="43">
        <v>0</v>
      </c>
      <c r="L18" s="53">
        <v>0</v>
      </c>
      <c r="M18" s="54">
        <v>0</v>
      </c>
      <c r="N18" s="55">
        <f t="shared" si="4"/>
        <v>0</v>
      </c>
      <c r="O18" s="44">
        <f t="shared" si="1"/>
        <v>0</v>
      </c>
      <c r="P18" s="56">
        <f t="shared" si="5"/>
        <v>0</v>
      </c>
      <c r="Q18" s="41">
        <v>0</v>
      </c>
      <c r="R18" s="54">
        <v>0</v>
      </c>
      <c r="S18" s="55">
        <f t="shared" si="6"/>
        <v>0</v>
      </c>
      <c r="T18" s="44">
        <f t="shared" si="2"/>
        <v>0</v>
      </c>
      <c r="U18" s="56">
        <f t="shared" si="7"/>
        <v>0</v>
      </c>
      <c r="V18" s="189">
        <f t="shared" si="8"/>
        <v>0</v>
      </c>
    </row>
    <row r="19" spans="1:22" ht="25.15" customHeight="1" x14ac:dyDescent="0.35">
      <c r="A19" s="225"/>
      <c r="B19" s="80"/>
      <c r="C19" s="171">
        <f>Гражданские!C19</f>
        <v>0</v>
      </c>
      <c r="D19" s="166">
        <f t="shared" ref="D19:D20" si="9">E19+F19</f>
        <v>0</v>
      </c>
      <c r="E19" s="172">
        <v>0</v>
      </c>
      <c r="F19" s="167">
        <f t="shared" ref="F19:F20" si="10">G19+H19+I19+J19</f>
        <v>0</v>
      </c>
      <c r="G19" s="166">
        <v>0</v>
      </c>
      <c r="H19" s="172">
        <v>0</v>
      </c>
      <c r="I19" s="172">
        <v>0</v>
      </c>
      <c r="J19" s="167">
        <v>0</v>
      </c>
      <c r="K19" s="173">
        <v>0</v>
      </c>
      <c r="L19" s="166">
        <v>0</v>
      </c>
      <c r="M19" s="172">
        <v>0</v>
      </c>
      <c r="N19" s="168">
        <f t="shared" ref="N19:N20" si="11">IFERROR(M19/L19*100,0)</f>
        <v>0</v>
      </c>
      <c r="O19" s="169">
        <f t="shared" ref="O19:O20" si="12">L19-M19</f>
        <v>0</v>
      </c>
      <c r="P19" s="170">
        <f t="shared" ref="P19:P20" si="13">IFERROR(100-O19/G19*100,0)</f>
        <v>0</v>
      </c>
      <c r="Q19" s="166">
        <v>0</v>
      </c>
      <c r="R19" s="172">
        <v>0</v>
      </c>
      <c r="S19" s="168">
        <f t="shared" ref="S19:S20" si="14">IFERROR(R19/Q19*100,0)</f>
        <v>0</v>
      </c>
      <c r="T19" s="169">
        <f t="shared" ref="T19:T20" si="15">Q19-R19</f>
        <v>0</v>
      </c>
      <c r="U19" s="170">
        <f t="shared" ref="U19:U20" si="16">IFERROR(100-T19/(F19-G19)*100,0)</f>
        <v>0</v>
      </c>
      <c r="V19" s="190">
        <f t="shared" si="8"/>
        <v>0</v>
      </c>
    </row>
    <row r="20" spans="1:22" ht="16.149999999999999" customHeight="1" thickBot="1" x14ac:dyDescent="0.4">
      <c r="A20" s="226"/>
      <c r="B20" s="81"/>
      <c r="C20" s="68">
        <v>0</v>
      </c>
      <c r="D20" s="51">
        <f t="shared" si="9"/>
        <v>0</v>
      </c>
      <c r="E20" s="40">
        <v>0</v>
      </c>
      <c r="F20" s="52">
        <f t="shared" si="10"/>
        <v>0</v>
      </c>
      <c r="G20" s="41">
        <v>0</v>
      </c>
      <c r="H20" s="40">
        <v>0</v>
      </c>
      <c r="I20" s="40">
        <v>0</v>
      </c>
      <c r="J20" s="42">
        <v>0</v>
      </c>
      <c r="K20" s="43">
        <v>0</v>
      </c>
      <c r="L20" s="53">
        <v>0</v>
      </c>
      <c r="M20" s="54">
        <v>0</v>
      </c>
      <c r="N20" s="55">
        <f t="shared" si="11"/>
        <v>0</v>
      </c>
      <c r="O20" s="44">
        <f t="shared" si="12"/>
        <v>0</v>
      </c>
      <c r="P20" s="56">
        <f t="shared" si="13"/>
        <v>0</v>
      </c>
      <c r="Q20" s="41">
        <v>0</v>
      </c>
      <c r="R20" s="54">
        <v>0</v>
      </c>
      <c r="S20" s="55">
        <f t="shared" si="14"/>
        <v>0</v>
      </c>
      <c r="T20" s="44">
        <f t="shared" si="15"/>
        <v>0</v>
      </c>
      <c r="U20" s="56">
        <f t="shared" si="16"/>
        <v>0</v>
      </c>
      <c r="V20" s="195">
        <f t="shared" si="8"/>
        <v>0</v>
      </c>
    </row>
    <row r="21" spans="1:22" ht="31.9" customHeight="1" x14ac:dyDescent="0.35">
      <c r="A21" s="266" t="s">
        <v>4</v>
      </c>
      <c r="B21" s="221">
        <f>Гражданские!B21</f>
        <v>2024</v>
      </c>
      <c r="C21" s="22">
        <f>Гражданские!C21</f>
        <v>39.5</v>
      </c>
      <c r="D21" s="57">
        <f t="shared" si="0"/>
        <v>156</v>
      </c>
      <c r="E21" s="23">
        <f>SUMIF(B9:B20,2024,E9:E20)</f>
        <v>0</v>
      </c>
      <c r="F21" s="58">
        <f t="shared" si="3"/>
        <v>156</v>
      </c>
      <c r="G21" s="2">
        <f>SUMIF(B9:B20,2024,G9:G20)</f>
        <v>130</v>
      </c>
      <c r="H21" s="23">
        <f>SUMIF(B9:B20,2024,H9:H20)</f>
        <v>26</v>
      </c>
      <c r="I21" s="23">
        <f>SUMIF(B9:B20,2024,I9:I20)</f>
        <v>0</v>
      </c>
      <c r="J21" s="3">
        <f>SUMIF(B9:B20,2024,J9:J20)</f>
        <v>0</v>
      </c>
      <c r="K21" s="24">
        <f>SUMIF(B9:B20,2024,K9:K20)</f>
        <v>0</v>
      </c>
      <c r="L21" s="2">
        <f>SUMIF(B9:B20,2024,L9:L20)</f>
        <v>4</v>
      </c>
      <c r="M21" s="23">
        <f>SUMIF(B9:B20,2024,M9:M20)</f>
        <v>2</v>
      </c>
      <c r="N21" s="59">
        <f t="shared" si="4"/>
        <v>50</v>
      </c>
      <c r="O21" s="19">
        <f t="shared" si="1"/>
        <v>2</v>
      </c>
      <c r="P21" s="106">
        <f t="shared" si="5"/>
        <v>98.461538461538467</v>
      </c>
      <c r="Q21" s="2">
        <f>SUMIF(B9:B20,2024,Q9:Q20)</f>
        <v>1</v>
      </c>
      <c r="R21" s="23">
        <f>SUMIF(B9:B20,2024,R9:R20)</f>
        <v>0</v>
      </c>
      <c r="S21" s="59">
        <f t="shared" si="6"/>
        <v>0</v>
      </c>
      <c r="T21" s="19">
        <f t="shared" si="2"/>
        <v>1</v>
      </c>
      <c r="U21" s="106">
        <f t="shared" si="7"/>
        <v>96.15384615384616</v>
      </c>
      <c r="V21" s="196">
        <f t="shared" si="8"/>
        <v>3.9493670886075951</v>
      </c>
    </row>
    <row r="22" spans="1:22" ht="16.149999999999999" customHeight="1" thickBot="1" x14ac:dyDescent="0.4">
      <c r="A22" s="267"/>
      <c r="B22" s="222">
        <f>Гражданские!B22</f>
        <v>2023</v>
      </c>
      <c r="C22" s="45">
        <f>Гражданские!C22</f>
        <v>39.5</v>
      </c>
      <c r="D22" s="60">
        <f t="shared" si="0"/>
        <v>156</v>
      </c>
      <c r="E22" s="46">
        <f>SUMIF(B9:B20,2023,E9:E20)</f>
        <v>0</v>
      </c>
      <c r="F22" s="61">
        <f t="shared" si="3"/>
        <v>156</v>
      </c>
      <c r="G22" s="47">
        <f>SUMIF(B9:B20,2023,G9:G20)</f>
        <v>144</v>
      </c>
      <c r="H22" s="46">
        <f>SUMIF(B9:B20,2023,H9:H20)</f>
        <v>11</v>
      </c>
      <c r="I22" s="46">
        <f>SUMIF(B9:B20,2023,I9:I20)</f>
        <v>0</v>
      </c>
      <c r="J22" s="48">
        <f>SUMIF(B9:B20,2023,J9:J20)</f>
        <v>1</v>
      </c>
      <c r="K22" s="49">
        <f>SUMIF(B9:B20,2023,K9:K20)</f>
        <v>0</v>
      </c>
      <c r="L22" s="47">
        <f>SUMIF(B9:B20,2023,L9:L20)</f>
        <v>9</v>
      </c>
      <c r="M22" s="46">
        <f>SUMIF(B9:B20,2023,M9:M20)</f>
        <v>7</v>
      </c>
      <c r="N22" s="62">
        <f t="shared" si="4"/>
        <v>77.777777777777786</v>
      </c>
      <c r="O22" s="50">
        <f t="shared" si="1"/>
        <v>2</v>
      </c>
      <c r="P22" s="107">
        <f t="shared" si="5"/>
        <v>98.611111111111114</v>
      </c>
      <c r="Q22" s="47">
        <f>SUMIF(B9:B20,2023,Q9:Q20)</f>
        <v>0</v>
      </c>
      <c r="R22" s="46">
        <f>SUMIF(B9:B20,2023,R9:R20)</f>
        <v>0</v>
      </c>
      <c r="S22" s="62">
        <f t="shared" si="6"/>
        <v>0</v>
      </c>
      <c r="T22" s="50">
        <f t="shared" si="2"/>
        <v>0</v>
      </c>
      <c r="U22" s="107">
        <f t="shared" si="7"/>
        <v>100</v>
      </c>
      <c r="V22" s="197">
        <f t="shared" si="8"/>
        <v>3.9493670886075951</v>
      </c>
    </row>
    <row r="24" spans="1:22" x14ac:dyDescent="0.35">
      <c r="B24" s="25" t="s">
        <v>22</v>
      </c>
      <c r="C24" s="25"/>
      <c r="D24" s="25"/>
      <c r="E24" s="25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1:22" x14ac:dyDescent="0.35">
      <c r="B26" s="271" t="str">
        <f>IF(OR(M9&gt;L9,M10&gt;L10, M11&gt;L11, M12&gt;L12, M13&gt;L13, M14&gt;L14, M15&gt;L15, M16&gt;L16, M17&gt;L17, M18&gt;L18, M19&gt;L19, M20&gt;L20),"ОШИБКА","")</f>
        <v/>
      </c>
      <c r="C26" s="271"/>
      <c r="D26" s="271"/>
      <c r="E26" s="228" t="s">
        <v>26</v>
      </c>
      <c r="F26" s="228"/>
      <c r="G26" s="228"/>
      <c r="H26" s="228"/>
      <c r="I26" s="270" t="s">
        <v>28</v>
      </c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</row>
    <row r="27" spans="1:22" ht="16.899999999999999" customHeight="1" x14ac:dyDescent="0.35">
      <c r="B27" s="64"/>
      <c r="C27" s="64"/>
      <c r="D27" s="64"/>
      <c r="E27" s="26"/>
      <c r="F27" s="26"/>
      <c r="G27" s="26"/>
      <c r="H27" s="26"/>
      <c r="I27" s="252" t="s">
        <v>24</v>
      </c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</row>
    <row r="28" spans="1:22" x14ac:dyDescent="0.35">
      <c r="B28" s="64"/>
      <c r="C28" s="64"/>
      <c r="D28" s="64"/>
      <c r="E28" s="26"/>
      <c r="F28" s="26"/>
      <c r="G28" s="26"/>
      <c r="H28" s="26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</row>
    <row r="29" spans="1:22" x14ac:dyDescent="0.25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x14ac:dyDescent="0.35">
      <c r="B30" s="271" t="str">
        <f>IF(OR(R9&gt;Q9,R10&gt;Q10,R11&gt;Q11,R12&gt;Q12,R13&gt;Q13,R14&gt;Q14,R15&gt;Q15,R16&gt;Q16,R17&gt;Q17,R18&gt;Q18, R19&gt;Q19, R20&gt;Q20),"ОШИБКА","")</f>
        <v/>
      </c>
      <c r="C30" s="271"/>
      <c r="D30" s="271"/>
      <c r="E30" s="228" t="s">
        <v>31</v>
      </c>
      <c r="F30" s="228"/>
      <c r="G30" s="228"/>
      <c r="H30" s="228"/>
      <c r="I30" s="270" t="s">
        <v>32</v>
      </c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</row>
    <row r="31" spans="1:22" x14ac:dyDescent="0.35">
      <c r="B31" s="64"/>
      <c r="C31" s="64"/>
      <c r="D31" s="64"/>
      <c r="I31" s="252" t="s">
        <v>33</v>
      </c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</row>
    <row r="32" spans="1:22" x14ac:dyDescent="0.35">
      <c r="B32" s="64"/>
      <c r="C32" s="64"/>
      <c r="D32" s="64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</row>
    <row r="33" spans="2:22" x14ac:dyDescent="0.35">
      <c r="B33" s="64"/>
      <c r="C33" s="64"/>
      <c r="D33" s="64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2:22" x14ac:dyDescent="0.35">
      <c r="B34" s="63"/>
      <c r="C34" s="63"/>
      <c r="D34" s="63"/>
    </row>
    <row r="35" spans="2:22" ht="16.899999999999999" customHeight="1" x14ac:dyDescent="0.35">
      <c r="B35" s="64"/>
      <c r="C35" s="64"/>
      <c r="D35" s="64"/>
      <c r="E35" s="26"/>
      <c r="F35" s="26"/>
      <c r="G35" s="26"/>
      <c r="H35" s="26"/>
    </row>
    <row r="36" spans="2:22" x14ac:dyDescent="0.35">
      <c r="B36" s="64"/>
      <c r="C36" s="64"/>
      <c r="D36" s="64"/>
      <c r="E36" s="26"/>
      <c r="F36" s="26"/>
      <c r="G36" s="26"/>
      <c r="H36" s="26"/>
    </row>
    <row r="37" spans="2:22" x14ac:dyDescent="0.35">
      <c r="B37" s="64"/>
      <c r="C37" s="64"/>
      <c r="D37" s="64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spans="2:22" x14ac:dyDescent="0.35">
      <c r="B38" s="63"/>
      <c r="C38" s="63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</row>
  </sheetData>
  <sheetProtection password="CE28" sheet="1" objects="1" scenarios="1"/>
  <mergeCells count="51">
    <mergeCell ref="I31:V32"/>
    <mergeCell ref="G2:I2"/>
    <mergeCell ref="B26:D26"/>
    <mergeCell ref="B30:D30"/>
    <mergeCell ref="E26:H26"/>
    <mergeCell ref="I26:V26"/>
    <mergeCell ref="I27:V28"/>
    <mergeCell ref="E30:H30"/>
    <mergeCell ref="I30:V30"/>
    <mergeCell ref="F6:F7"/>
    <mergeCell ref="G6:G7"/>
    <mergeCell ref="H6:H7"/>
    <mergeCell ref="I6:I7"/>
    <mergeCell ref="U2:V2"/>
    <mergeCell ref="J6:J7"/>
    <mergeCell ref="L4:U4"/>
    <mergeCell ref="A21:A22"/>
    <mergeCell ref="P6:P7"/>
    <mergeCell ref="Q6:Q7"/>
    <mergeCell ref="R6:R7"/>
    <mergeCell ref="S6:S7"/>
    <mergeCell ref="A4:A7"/>
    <mergeCell ref="B4:B7"/>
    <mergeCell ref="C4:C7"/>
    <mergeCell ref="D4:D7"/>
    <mergeCell ref="E4:F5"/>
    <mergeCell ref="A9:A10"/>
    <mergeCell ref="A11:A12"/>
    <mergeCell ref="A13:A14"/>
    <mergeCell ref="G4:J5"/>
    <mergeCell ref="A17:A18"/>
    <mergeCell ref="E6:E7"/>
    <mergeCell ref="A1:A3"/>
    <mergeCell ref="B1:T1"/>
    <mergeCell ref="B2:F2"/>
    <mergeCell ref="B3:V3"/>
    <mergeCell ref="U1:V1"/>
    <mergeCell ref="J2:K2"/>
    <mergeCell ref="L2:T2"/>
    <mergeCell ref="A19:A20"/>
    <mergeCell ref="K4:K7"/>
    <mergeCell ref="A15:A16"/>
    <mergeCell ref="V4:V7"/>
    <mergeCell ref="L5:P5"/>
    <mergeCell ref="Q5:U5"/>
    <mergeCell ref="L6:L7"/>
    <mergeCell ref="T6:T7"/>
    <mergeCell ref="U6:U7"/>
    <mergeCell ref="M6:M7"/>
    <mergeCell ref="N6:N7"/>
    <mergeCell ref="O6:O7"/>
  </mergeCells>
  <conditionalFormatting sqref="N9:N18 N21:N22">
    <cfRule type="cellIs" dxfId="140" priority="32" operator="greaterThan">
      <formula>100</formula>
    </cfRule>
  </conditionalFormatting>
  <conditionalFormatting sqref="O9:O18 O21:O22">
    <cfRule type="cellIs" dxfId="139" priority="31" operator="lessThan">
      <formula>0</formula>
    </cfRule>
  </conditionalFormatting>
  <conditionalFormatting sqref="C9:C18">
    <cfRule type="cellIs" dxfId="138" priority="30" operator="greaterThan">
      <formula>12</formula>
    </cfRule>
  </conditionalFormatting>
  <conditionalFormatting sqref="B26:D26">
    <cfRule type="containsText" dxfId="137" priority="28" operator="containsText" text="ошибка">
      <formula>NOT(ISERROR(SEARCH("ошибка",B26)))</formula>
    </cfRule>
    <cfRule type="cellIs" dxfId="136" priority="29" operator="equal">
      <formula>"""ошибка"""</formula>
    </cfRule>
  </conditionalFormatting>
  <conditionalFormatting sqref="B30:D30">
    <cfRule type="containsText" dxfId="135" priority="26" operator="containsText" text="ошибка">
      <formula>NOT(ISERROR(SEARCH("ошибка",B30)))</formula>
    </cfRule>
    <cfRule type="cellIs" dxfId="134" priority="27" operator="equal">
      <formula>"""ошибка"""</formula>
    </cfRule>
  </conditionalFormatting>
  <conditionalFormatting sqref="M9:M18">
    <cfRule type="expression" dxfId="133" priority="25">
      <formula>L9&lt;M9</formula>
    </cfRule>
  </conditionalFormatting>
  <conditionalFormatting sqref="T9:T18 T21:T22">
    <cfRule type="cellIs" dxfId="132" priority="23" operator="lessThan">
      <formula>0</formula>
    </cfRule>
  </conditionalFormatting>
  <conditionalFormatting sqref="R9:R18">
    <cfRule type="expression" dxfId="131" priority="22">
      <formula>Q9&lt;R9</formula>
    </cfRule>
  </conditionalFormatting>
  <conditionalFormatting sqref="S9:S18 S21:S22">
    <cfRule type="cellIs" dxfId="130" priority="21" operator="greaterThan">
      <formula>100</formula>
    </cfRule>
  </conditionalFormatting>
  <conditionalFormatting sqref="B34:D38">
    <cfRule type="containsText" dxfId="129" priority="18" operator="containsText" text="ошибка">
      <formula>NOT(ISERROR(SEARCH("ошибка",B34)))</formula>
    </cfRule>
  </conditionalFormatting>
  <conditionalFormatting sqref="C21">
    <cfRule type="cellIs" dxfId="128" priority="17" operator="greaterThan">
      <formula>60</formula>
    </cfRule>
  </conditionalFormatting>
  <conditionalFormatting sqref="C22">
    <cfRule type="cellIs" dxfId="127" priority="16" operator="greaterThan">
      <formula>60</formula>
    </cfRule>
  </conditionalFormatting>
  <conditionalFormatting sqref="A1:A3">
    <cfRule type="containsText" dxfId="126" priority="14" operator="containsText" text="ПРОВЕРИТЬ ОШИБКИ">
      <formula>NOT(ISERROR(SEARCH("ПРОВЕРИТЬ ОШИБКИ",A1)))</formula>
    </cfRule>
  </conditionalFormatting>
  <conditionalFormatting sqref="N19:N20">
    <cfRule type="cellIs" dxfId="125" priority="13" operator="greaterThan">
      <formula>100</formula>
    </cfRule>
  </conditionalFormatting>
  <conditionalFormatting sqref="O19:O20">
    <cfRule type="cellIs" dxfId="124" priority="12" operator="lessThan">
      <formula>0</formula>
    </cfRule>
  </conditionalFormatting>
  <conditionalFormatting sqref="C19:C20">
    <cfRule type="cellIs" dxfId="123" priority="11" operator="greaterThan">
      <formula>12</formula>
    </cfRule>
  </conditionalFormatting>
  <conditionalFormatting sqref="M19:M20">
    <cfRule type="expression" dxfId="122" priority="10">
      <formula>L19&lt;M19</formula>
    </cfRule>
  </conditionalFormatting>
  <conditionalFormatting sqref="T19:T20">
    <cfRule type="cellIs" dxfId="121" priority="9" operator="lessThan">
      <formula>0</formula>
    </cfRule>
  </conditionalFormatting>
  <conditionalFormatting sqref="R19:R20">
    <cfRule type="expression" dxfId="120" priority="8">
      <formula>Q19&lt;R19</formula>
    </cfRule>
  </conditionalFormatting>
  <conditionalFormatting sqref="S19:S20">
    <cfRule type="cellIs" dxfId="119" priority="7" operator="greaterThan">
      <formula>100</formula>
    </cfRule>
  </conditionalFormatting>
  <conditionalFormatting sqref="M22">
    <cfRule type="cellIs" dxfId="118" priority="6" operator="greaterThan">
      <formula>$L$22</formula>
    </cfRule>
  </conditionalFormatting>
  <conditionalFormatting sqref="L21">
    <cfRule type="cellIs" dxfId="117" priority="5" operator="greaterThan">
      <formula>$G$21</formula>
    </cfRule>
  </conditionalFormatting>
  <conditionalFormatting sqref="L22">
    <cfRule type="cellIs" dxfId="116" priority="4" operator="greaterThan">
      <formula>$G$22</formula>
    </cfRule>
  </conditionalFormatting>
  <conditionalFormatting sqref="M21">
    <cfRule type="cellIs" dxfId="115" priority="3" operator="greaterThan">
      <formula>$L$21</formula>
    </cfRule>
  </conditionalFormatting>
  <conditionalFormatting sqref="R22">
    <cfRule type="cellIs" dxfId="114" priority="1" operator="greaterThan">
      <formula>$Q$22</formula>
    </cfRule>
  </conditionalFormatting>
  <conditionalFormatting sqref="R21">
    <cfRule type="cellIs" dxfId="113" priority="2" operator="greaterThan">
      <formula>$Q$21</formula>
    </cfRule>
  </conditionalFormatting>
  <dataValidations count="1">
    <dataValidation type="list" allowBlank="1" showInputMessage="1" showErrorMessage="1" promptTitle="период" prompt="выбрать из списка" sqref="G2">
      <formula1>за_период</formula1>
    </dataValidation>
  </dataValidations>
  <pageMargins left="0.31496062992125984" right="0.31496062992125984" top="1.1417322834645669" bottom="0.74803149606299213" header="0.31496062992125984" footer="0.31496062992125984"/>
  <pageSetup paperSize="9" scale="9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W38"/>
  <sheetViews>
    <sheetView view="pageBreakPreview" zoomScale="136" zoomScaleNormal="80" zoomScaleSheetLayoutView="136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V12" sqref="V12"/>
    </sheetView>
  </sheetViews>
  <sheetFormatPr defaultColWidth="8.81640625" defaultRowHeight="16.5" x14ac:dyDescent="0.35"/>
  <cols>
    <col min="1" max="1" width="19.1796875" style="1" customWidth="1"/>
    <col min="2" max="2" width="5.7265625" style="1" customWidth="1"/>
    <col min="3" max="3" width="7.26953125" style="1" customWidth="1"/>
    <col min="4" max="14" width="5.7265625" style="1" customWidth="1"/>
    <col min="15" max="15" width="7.7265625" style="1" customWidth="1"/>
    <col min="16" max="16" width="5.7265625" style="1" customWidth="1"/>
    <col min="17" max="17" width="7.7265625" style="1" customWidth="1"/>
    <col min="18" max="19" width="5.7265625" style="1" customWidth="1"/>
    <col min="20" max="20" width="7.7265625" style="1" customWidth="1"/>
    <col min="21" max="21" width="5.7265625" style="1" customWidth="1"/>
    <col min="22" max="23" width="7.7265625" style="1" customWidth="1"/>
    <col min="24" max="16384" width="8.81640625" style="1"/>
  </cols>
  <sheetData>
    <row r="1" spans="1:23" x14ac:dyDescent="0.35">
      <c r="A1" s="250" t="str">
        <f>IF(OR(B26="ОШИБКА",B30="ОШИБКА",B34="ОШИБКА",B38="ОШИБКА"),"ПРОВЕРИТЬ ОШИБКИ","")</f>
        <v/>
      </c>
      <c r="B1" s="272" t="s">
        <v>76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79"/>
      <c r="V1" s="79"/>
      <c r="W1" s="79"/>
    </row>
    <row r="2" spans="1:23" ht="16.899999999999999" customHeight="1" x14ac:dyDescent="0.35">
      <c r="A2" s="250"/>
      <c r="B2" s="278" t="s">
        <v>35</v>
      </c>
      <c r="C2" s="278"/>
      <c r="D2" s="278"/>
      <c r="E2" s="248" t="s">
        <v>20</v>
      </c>
      <c r="F2" s="248"/>
      <c r="G2" s="248"/>
      <c r="H2" s="220" t="str">
        <f>Гражданские!I2</f>
        <v>2024 года</v>
      </c>
      <c r="J2" s="281" t="s">
        <v>75</v>
      </c>
      <c r="K2" s="281"/>
      <c r="L2" s="281"/>
      <c r="M2" s="281"/>
      <c r="N2" s="281"/>
      <c r="O2" s="281"/>
      <c r="P2" s="281"/>
      <c r="Q2" s="281"/>
      <c r="R2" s="281"/>
      <c r="S2" s="277" t="str">
        <f>Гражданские!T2</f>
        <v xml:space="preserve"> 2023 года)</v>
      </c>
      <c r="T2" s="277"/>
      <c r="U2" s="125"/>
      <c r="V2" s="126"/>
      <c r="W2" s="127"/>
    </row>
    <row r="3" spans="1:23" ht="17" thickBot="1" x14ac:dyDescent="0.4">
      <c r="A3" s="251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</row>
    <row r="4" spans="1:23" ht="15.65" customHeight="1" thickBot="1" x14ac:dyDescent="0.4">
      <c r="A4" s="239" t="s">
        <v>6</v>
      </c>
      <c r="B4" s="242" t="s">
        <v>5</v>
      </c>
      <c r="C4" s="245" t="s">
        <v>44</v>
      </c>
      <c r="D4" s="229" t="s">
        <v>43</v>
      </c>
      <c r="E4" s="234" t="s">
        <v>7</v>
      </c>
      <c r="F4" s="235"/>
      <c r="G4" s="285" t="s">
        <v>16</v>
      </c>
      <c r="H4" s="286"/>
      <c r="I4" s="286"/>
      <c r="J4" s="286"/>
      <c r="K4" s="286"/>
      <c r="L4" s="287"/>
      <c r="M4" s="258" t="s">
        <v>13</v>
      </c>
      <c r="N4" s="259"/>
      <c r="O4" s="259"/>
      <c r="P4" s="259"/>
      <c r="Q4" s="259"/>
      <c r="R4" s="259"/>
      <c r="S4" s="259"/>
      <c r="T4" s="259"/>
      <c r="U4" s="260"/>
      <c r="V4" s="261"/>
      <c r="W4" s="253" t="s">
        <v>42</v>
      </c>
    </row>
    <row r="5" spans="1:23" ht="13.9" customHeight="1" x14ac:dyDescent="0.35">
      <c r="A5" s="240"/>
      <c r="B5" s="243"/>
      <c r="C5" s="246"/>
      <c r="D5" s="230"/>
      <c r="E5" s="236"/>
      <c r="F5" s="237"/>
      <c r="G5" s="288"/>
      <c r="H5" s="289"/>
      <c r="I5" s="289"/>
      <c r="J5" s="289"/>
      <c r="K5" s="289"/>
      <c r="L5" s="290"/>
      <c r="M5" s="262" t="s">
        <v>38</v>
      </c>
      <c r="N5" s="263"/>
      <c r="O5" s="263"/>
      <c r="P5" s="264"/>
      <c r="Q5" s="265"/>
      <c r="R5" s="262" t="s">
        <v>39</v>
      </c>
      <c r="S5" s="263"/>
      <c r="T5" s="263"/>
      <c r="U5" s="264"/>
      <c r="V5" s="265"/>
      <c r="W5" s="254"/>
    </row>
    <row r="6" spans="1:23" ht="16.899999999999999" customHeight="1" x14ac:dyDescent="0.35">
      <c r="A6" s="240"/>
      <c r="B6" s="243"/>
      <c r="C6" s="246"/>
      <c r="D6" s="230"/>
      <c r="E6" s="232" t="s">
        <v>8</v>
      </c>
      <c r="F6" s="269" t="s">
        <v>9</v>
      </c>
      <c r="G6" s="283" t="s">
        <v>102</v>
      </c>
      <c r="H6" s="284"/>
      <c r="I6" s="232" t="s">
        <v>11</v>
      </c>
      <c r="J6" s="232" t="s">
        <v>36</v>
      </c>
      <c r="K6" s="232" t="s">
        <v>37</v>
      </c>
      <c r="L6" s="291" t="s">
        <v>47</v>
      </c>
      <c r="M6" s="230" t="s">
        <v>19</v>
      </c>
      <c r="N6" s="233" t="s">
        <v>21</v>
      </c>
      <c r="O6" s="232" t="s">
        <v>18</v>
      </c>
      <c r="P6" s="232" t="s">
        <v>17</v>
      </c>
      <c r="Q6" s="256" t="s">
        <v>40</v>
      </c>
      <c r="R6" s="230" t="s">
        <v>19</v>
      </c>
      <c r="S6" s="233" t="s">
        <v>21</v>
      </c>
      <c r="T6" s="232" t="s">
        <v>18</v>
      </c>
      <c r="U6" s="232" t="s">
        <v>17</v>
      </c>
      <c r="V6" s="256" t="s">
        <v>41</v>
      </c>
      <c r="W6" s="254"/>
    </row>
    <row r="7" spans="1:23" ht="81" customHeight="1" thickBot="1" x14ac:dyDescent="0.4">
      <c r="A7" s="241"/>
      <c r="B7" s="244"/>
      <c r="C7" s="247"/>
      <c r="D7" s="231"/>
      <c r="E7" s="233"/>
      <c r="F7" s="282"/>
      <c r="G7" s="193" t="s">
        <v>103</v>
      </c>
      <c r="H7" s="193" t="s">
        <v>104</v>
      </c>
      <c r="I7" s="233"/>
      <c r="J7" s="233"/>
      <c r="K7" s="233"/>
      <c r="L7" s="292"/>
      <c r="M7" s="231"/>
      <c r="N7" s="273"/>
      <c r="O7" s="233"/>
      <c r="P7" s="233"/>
      <c r="Q7" s="257"/>
      <c r="R7" s="231"/>
      <c r="S7" s="273"/>
      <c r="T7" s="233"/>
      <c r="U7" s="233"/>
      <c r="V7" s="257"/>
      <c r="W7" s="255"/>
    </row>
    <row r="8" spans="1:23" ht="16.899999999999999" customHeight="1" thickBot="1" x14ac:dyDescent="0.3">
      <c r="A8" s="69"/>
      <c r="B8" s="70"/>
      <c r="C8" s="71">
        <v>1</v>
      </c>
      <c r="D8" s="72">
        <v>2</v>
      </c>
      <c r="E8" s="73">
        <v>3</v>
      </c>
      <c r="F8" s="74">
        <v>4</v>
      </c>
      <c r="G8" s="72">
        <v>5</v>
      </c>
      <c r="H8" s="113">
        <v>6</v>
      </c>
      <c r="I8" s="73">
        <v>7</v>
      </c>
      <c r="J8" s="73">
        <v>8</v>
      </c>
      <c r="K8" s="73">
        <v>9</v>
      </c>
      <c r="L8" s="71">
        <v>10</v>
      </c>
      <c r="M8" s="72">
        <v>11</v>
      </c>
      <c r="N8" s="73">
        <v>12</v>
      </c>
      <c r="O8" s="73">
        <v>13</v>
      </c>
      <c r="P8" s="75">
        <v>14</v>
      </c>
      <c r="Q8" s="74">
        <v>15</v>
      </c>
      <c r="R8" s="72">
        <v>16</v>
      </c>
      <c r="S8" s="73">
        <v>17</v>
      </c>
      <c r="T8" s="76">
        <v>18</v>
      </c>
      <c r="U8" s="77">
        <v>19</v>
      </c>
      <c r="V8" s="74">
        <v>20</v>
      </c>
      <c r="W8" s="78">
        <v>21</v>
      </c>
    </row>
    <row r="9" spans="1:23" ht="25.15" customHeight="1" x14ac:dyDescent="0.35">
      <c r="A9" s="238" t="s">
        <v>1</v>
      </c>
      <c r="B9" s="80">
        <f>Гражданские!B9</f>
        <v>2024</v>
      </c>
      <c r="C9" s="65">
        <f>Гражданские!C9</f>
        <v>10</v>
      </c>
      <c r="D9" s="15">
        <f t="shared" ref="D9:D22" si="0">E9+F9</f>
        <v>49</v>
      </c>
      <c r="E9" s="6">
        <v>1</v>
      </c>
      <c r="F9" s="16">
        <f>SUM(G9+I9+J9+K9+L9)</f>
        <v>48</v>
      </c>
      <c r="G9" s="8">
        <v>45</v>
      </c>
      <c r="H9" s="128">
        <v>46</v>
      </c>
      <c r="I9" s="6">
        <v>1</v>
      </c>
      <c r="J9" s="6">
        <v>0</v>
      </c>
      <c r="K9" s="6">
        <v>1</v>
      </c>
      <c r="L9" s="10">
        <v>1</v>
      </c>
      <c r="M9" s="8">
        <v>10</v>
      </c>
      <c r="N9" s="6">
        <v>6</v>
      </c>
      <c r="O9" s="20">
        <f>IFERROR(N9/M9*100,0)</f>
        <v>60</v>
      </c>
      <c r="P9" s="17">
        <f t="shared" ref="P9:P22" si="1">M9-N9</f>
        <v>4</v>
      </c>
      <c r="Q9" s="21">
        <f>IFERROR(100-P9/H9*100,0)</f>
        <v>91.304347826086953</v>
      </c>
      <c r="R9" s="8">
        <v>4</v>
      </c>
      <c r="S9" s="6">
        <v>3</v>
      </c>
      <c r="T9" s="20">
        <f>IFERROR(S9/R9*100,0)</f>
        <v>75</v>
      </c>
      <c r="U9" s="17">
        <f t="shared" ref="U9:U22" si="2">R9-S9</f>
        <v>1</v>
      </c>
      <c r="V9" s="21">
        <f t="shared" ref="V9:V22" si="3">IFERROR(100-U9/(F9-G9)*100,0)</f>
        <v>66.666666666666671</v>
      </c>
      <c r="W9" s="188">
        <f t="shared" ref="W9:W22" si="4">IFERROR(D9/C9,0)</f>
        <v>4.9000000000000004</v>
      </c>
    </row>
    <row r="10" spans="1:23" ht="16.149999999999999" customHeight="1" x14ac:dyDescent="0.35">
      <c r="A10" s="225"/>
      <c r="B10" s="81">
        <f>Гражданские!B10</f>
        <v>2023</v>
      </c>
      <c r="C10" s="66">
        <f>Гражданские!C10</f>
        <v>10</v>
      </c>
      <c r="D10" s="28">
        <f t="shared" si="0"/>
        <v>41</v>
      </c>
      <c r="E10" s="29">
        <v>1</v>
      </c>
      <c r="F10" s="30">
        <f t="shared" ref="F10:F22" si="5">SUM(G10+I10+J10+K10+L10)</f>
        <v>40</v>
      </c>
      <c r="G10" s="31">
        <v>34</v>
      </c>
      <c r="H10" s="129">
        <v>37</v>
      </c>
      <c r="I10" s="29">
        <v>2</v>
      </c>
      <c r="J10" s="29">
        <v>0</v>
      </c>
      <c r="K10" s="29">
        <v>4</v>
      </c>
      <c r="L10" s="33">
        <v>0</v>
      </c>
      <c r="M10" s="34">
        <v>5</v>
      </c>
      <c r="N10" s="35">
        <v>5</v>
      </c>
      <c r="O10" s="36">
        <f t="shared" ref="O10:O22" si="6">IFERROR(N10/M10*100,0)</f>
        <v>100</v>
      </c>
      <c r="P10" s="37">
        <f t="shared" si="1"/>
        <v>0</v>
      </c>
      <c r="Q10" s="38">
        <f t="shared" ref="Q10:Q22" si="7">IFERROR(100-P10/H10*100,0)</f>
        <v>100</v>
      </c>
      <c r="R10" s="31">
        <v>3</v>
      </c>
      <c r="S10" s="35">
        <v>3</v>
      </c>
      <c r="T10" s="36">
        <f t="shared" ref="T10:T22" si="8">IFERROR(S10/R10*100,0)</f>
        <v>100</v>
      </c>
      <c r="U10" s="37">
        <f t="shared" si="2"/>
        <v>0</v>
      </c>
      <c r="V10" s="38">
        <f t="shared" si="3"/>
        <v>100</v>
      </c>
      <c r="W10" s="191">
        <f t="shared" si="4"/>
        <v>4.0999999999999996</v>
      </c>
    </row>
    <row r="11" spans="1:23" ht="25.15" customHeight="1" x14ac:dyDescent="0.35">
      <c r="A11" s="225" t="s">
        <v>110</v>
      </c>
      <c r="B11" s="80">
        <f>Гражданские!B11</f>
        <v>2024</v>
      </c>
      <c r="C11" s="67">
        <f>Гражданские!C11</f>
        <v>9.5</v>
      </c>
      <c r="D11" s="15">
        <f t="shared" si="0"/>
        <v>54</v>
      </c>
      <c r="E11" s="7">
        <v>1</v>
      </c>
      <c r="F11" s="16">
        <f t="shared" si="5"/>
        <v>53</v>
      </c>
      <c r="G11" s="11">
        <v>46</v>
      </c>
      <c r="H11" s="130">
        <v>50</v>
      </c>
      <c r="I11" s="7">
        <v>5</v>
      </c>
      <c r="J11" s="7">
        <v>0</v>
      </c>
      <c r="K11" s="7">
        <v>1</v>
      </c>
      <c r="L11" s="13">
        <v>1</v>
      </c>
      <c r="M11" s="8">
        <v>7</v>
      </c>
      <c r="N11" s="6">
        <v>6</v>
      </c>
      <c r="O11" s="20">
        <f t="shared" si="6"/>
        <v>85.714285714285708</v>
      </c>
      <c r="P11" s="18">
        <f t="shared" si="1"/>
        <v>1</v>
      </c>
      <c r="Q11" s="21">
        <f t="shared" si="7"/>
        <v>98</v>
      </c>
      <c r="R11" s="11">
        <v>4</v>
      </c>
      <c r="S11" s="6">
        <v>2</v>
      </c>
      <c r="T11" s="20">
        <f t="shared" si="8"/>
        <v>50</v>
      </c>
      <c r="U11" s="18">
        <f t="shared" si="2"/>
        <v>2</v>
      </c>
      <c r="V11" s="21">
        <f t="shared" si="3"/>
        <v>71.428571428571431</v>
      </c>
      <c r="W11" s="188">
        <f t="shared" si="4"/>
        <v>5.6842105263157894</v>
      </c>
    </row>
    <row r="12" spans="1:23" ht="16.149999999999999" customHeight="1" x14ac:dyDescent="0.35">
      <c r="A12" s="225"/>
      <c r="B12" s="81">
        <f>Гражданские!B12</f>
        <v>2023</v>
      </c>
      <c r="C12" s="66">
        <f>Гражданские!C12</f>
        <v>9.5</v>
      </c>
      <c r="D12" s="28">
        <f t="shared" si="0"/>
        <v>54</v>
      </c>
      <c r="E12" s="29">
        <v>1</v>
      </c>
      <c r="F12" s="30">
        <f t="shared" si="5"/>
        <v>53</v>
      </c>
      <c r="G12" s="31">
        <v>49</v>
      </c>
      <c r="H12" s="129">
        <v>56</v>
      </c>
      <c r="I12" s="29">
        <v>3</v>
      </c>
      <c r="J12" s="29">
        <v>0</v>
      </c>
      <c r="K12" s="29">
        <v>1</v>
      </c>
      <c r="L12" s="33">
        <v>0</v>
      </c>
      <c r="M12" s="34">
        <v>4</v>
      </c>
      <c r="N12" s="35">
        <v>2</v>
      </c>
      <c r="O12" s="36">
        <f t="shared" si="6"/>
        <v>50</v>
      </c>
      <c r="P12" s="37">
        <f t="shared" si="1"/>
        <v>2</v>
      </c>
      <c r="Q12" s="38">
        <f t="shared" si="7"/>
        <v>96.428571428571431</v>
      </c>
      <c r="R12" s="31">
        <v>9</v>
      </c>
      <c r="S12" s="35">
        <v>5</v>
      </c>
      <c r="T12" s="36">
        <f t="shared" si="8"/>
        <v>55.555555555555557</v>
      </c>
      <c r="U12" s="37">
        <f t="shared" si="2"/>
        <v>4</v>
      </c>
      <c r="V12" s="38">
        <f t="shared" si="3"/>
        <v>0</v>
      </c>
      <c r="W12" s="191">
        <f t="shared" si="4"/>
        <v>5.6842105263157894</v>
      </c>
    </row>
    <row r="13" spans="1:23" ht="25.15" customHeight="1" x14ac:dyDescent="0.35">
      <c r="A13" s="225" t="s">
        <v>2</v>
      </c>
      <c r="B13" s="80">
        <f>Гражданские!B13</f>
        <v>2024</v>
      </c>
      <c r="C13" s="67">
        <f>Гражданские!C13</f>
        <v>10</v>
      </c>
      <c r="D13" s="15">
        <f t="shared" si="0"/>
        <v>0</v>
      </c>
      <c r="E13" s="7">
        <v>0</v>
      </c>
      <c r="F13" s="16">
        <f t="shared" si="5"/>
        <v>0</v>
      </c>
      <c r="G13" s="11">
        <v>0</v>
      </c>
      <c r="H13" s="130">
        <v>0</v>
      </c>
      <c r="I13" s="7">
        <v>0</v>
      </c>
      <c r="J13" s="7">
        <v>0</v>
      </c>
      <c r="K13" s="7">
        <v>0</v>
      </c>
      <c r="L13" s="13">
        <v>0</v>
      </c>
      <c r="M13" s="8">
        <v>0</v>
      </c>
      <c r="N13" s="6">
        <v>0</v>
      </c>
      <c r="O13" s="20">
        <f t="shared" si="6"/>
        <v>0</v>
      </c>
      <c r="P13" s="18">
        <f t="shared" si="1"/>
        <v>0</v>
      </c>
      <c r="Q13" s="21">
        <f t="shared" si="7"/>
        <v>0</v>
      </c>
      <c r="R13" s="11">
        <v>4</v>
      </c>
      <c r="S13" s="6">
        <v>2</v>
      </c>
      <c r="T13" s="20">
        <f t="shared" si="8"/>
        <v>50</v>
      </c>
      <c r="U13" s="18">
        <f t="shared" si="2"/>
        <v>2</v>
      </c>
      <c r="V13" s="21">
        <f t="shared" si="3"/>
        <v>0</v>
      </c>
      <c r="W13" s="188">
        <f t="shared" si="4"/>
        <v>0</v>
      </c>
    </row>
    <row r="14" spans="1:23" ht="16.149999999999999" customHeight="1" x14ac:dyDescent="0.35">
      <c r="A14" s="225"/>
      <c r="B14" s="81">
        <f>Гражданские!B14</f>
        <v>2023</v>
      </c>
      <c r="C14" s="66">
        <f>Гражданские!C14</f>
        <v>10</v>
      </c>
      <c r="D14" s="28">
        <f t="shared" si="0"/>
        <v>0</v>
      </c>
      <c r="E14" s="29">
        <v>0</v>
      </c>
      <c r="F14" s="30">
        <f t="shared" si="5"/>
        <v>0</v>
      </c>
      <c r="G14" s="31">
        <v>0</v>
      </c>
      <c r="H14" s="129">
        <v>0</v>
      </c>
      <c r="I14" s="29">
        <v>0</v>
      </c>
      <c r="J14" s="29">
        <v>0</v>
      </c>
      <c r="K14" s="29">
        <v>0</v>
      </c>
      <c r="L14" s="33">
        <v>0</v>
      </c>
      <c r="M14" s="34">
        <v>0</v>
      </c>
      <c r="N14" s="35">
        <v>0</v>
      </c>
      <c r="O14" s="36">
        <f t="shared" si="6"/>
        <v>0</v>
      </c>
      <c r="P14" s="37">
        <f t="shared" si="1"/>
        <v>0</v>
      </c>
      <c r="Q14" s="38">
        <f t="shared" si="7"/>
        <v>0</v>
      </c>
      <c r="R14" s="31">
        <v>0</v>
      </c>
      <c r="S14" s="35">
        <v>0</v>
      </c>
      <c r="T14" s="36">
        <f t="shared" si="8"/>
        <v>0</v>
      </c>
      <c r="U14" s="37">
        <f t="shared" si="2"/>
        <v>0</v>
      </c>
      <c r="V14" s="38">
        <f t="shared" si="3"/>
        <v>0</v>
      </c>
      <c r="W14" s="191">
        <f t="shared" si="4"/>
        <v>0</v>
      </c>
    </row>
    <row r="15" spans="1:23" ht="25.15" customHeight="1" x14ac:dyDescent="0.35">
      <c r="A15" s="225" t="str">
        <f>Гражданские!A15</f>
        <v>Киселева Н.С.</v>
      </c>
      <c r="B15" s="80">
        <f>Гражданские!B15</f>
        <v>2024</v>
      </c>
      <c r="C15" s="67">
        <f>Гражданские!C15</f>
        <v>10</v>
      </c>
      <c r="D15" s="15">
        <f t="shared" si="0"/>
        <v>1</v>
      </c>
      <c r="E15" s="7">
        <v>0</v>
      </c>
      <c r="F15" s="16">
        <f t="shared" si="5"/>
        <v>1</v>
      </c>
      <c r="G15" s="11">
        <v>1</v>
      </c>
      <c r="H15" s="130">
        <v>1</v>
      </c>
      <c r="I15" s="7">
        <v>0</v>
      </c>
      <c r="J15" s="7">
        <v>0</v>
      </c>
      <c r="K15" s="7">
        <v>0</v>
      </c>
      <c r="L15" s="13">
        <v>0</v>
      </c>
      <c r="M15" s="8">
        <v>0</v>
      </c>
      <c r="N15" s="6">
        <v>0</v>
      </c>
      <c r="O15" s="20">
        <f t="shared" si="6"/>
        <v>0</v>
      </c>
      <c r="P15" s="18">
        <f t="shared" si="1"/>
        <v>0</v>
      </c>
      <c r="Q15" s="21">
        <f t="shared" si="7"/>
        <v>100</v>
      </c>
      <c r="R15" s="11">
        <v>1</v>
      </c>
      <c r="S15" s="6">
        <v>1</v>
      </c>
      <c r="T15" s="20">
        <f t="shared" si="8"/>
        <v>100</v>
      </c>
      <c r="U15" s="18">
        <f t="shared" si="2"/>
        <v>0</v>
      </c>
      <c r="V15" s="21">
        <f t="shared" si="3"/>
        <v>0</v>
      </c>
      <c r="W15" s="188">
        <f t="shared" si="4"/>
        <v>0.1</v>
      </c>
    </row>
    <row r="16" spans="1:23" ht="16.149999999999999" customHeight="1" x14ac:dyDescent="0.35">
      <c r="A16" s="225"/>
      <c r="B16" s="81">
        <f>Гражданские!B16</f>
        <v>2023</v>
      </c>
      <c r="C16" s="66">
        <f>Гражданские!C16</f>
        <v>10</v>
      </c>
      <c r="D16" s="28">
        <f t="shared" si="0"/>
        <v>0</v>
      </c>
      <c r="E16" s="29">
        <v>0</v>
      </c>
      <c r="F16" s="30">
        <f t="shared" si="5"/>
        <v>0</v>
      </c>
      <c r="G16" s="31">
        <v>0</v>
      </c>
      <c r="H16" s="129">
        <v>0</v>
      </c>
      <c r="I16" s="29">
        <v>0</v>
      </c>
      <c r="J16" s="29">
        <v>0</v>
      </c>
      <c r="K16" s="29">
        <v>0</v>
      </c>
      <c r="L16" s="33">
        <v>0</v>
      </c>
      <c r="M16" s="34">
        <v>0</v>
      </c>
      <c r="N16" s="35">
        <v>0</v>
      </c>
      <c r="O16" s="36">
        <f t="shared" si="6"/>
        <v>0</v>
      </c>
      <c r="P16" s="37">
        <f t="shared" si="1"/>
        <v>0</v>
      </c>
      <c r="Q16" s="38">
        <f t="shared" si="7"/>
        <v>0</v>
      </c>
      <c r="R16" s="31">
        <v>1</v>
      </c>
      <c r="S16" s="35">
        <v>1</v>
      </c>
      <c r="T16" s="36">
        <f t="shared" si="8"/>
        <v>100</v>
      </c>
      <c r="U16" s="37">
        <f t="shared" si="2"/>
        <v>0</v>
      </c>
      <c r="V16" s="38">
        <f t="shared" si="3"/>
        <v>0</v>
      </c>
      <c r="W16" s="191">
        <f t="shared" si="4"/>
        <v>0</v>
      </c>
    </row>
    <row r="17" spans="1:23" ht="25.15" customHeight="1" x14ac:dyDescent="0.35">
      <c r="A17" s="225"/>
      <c r="B17" s="80"/>
      <c r="C17" s="67">
        <f>Гражданские!C17</f>
        <v>0</v>
      </c>
      <c r="D17" s="15">
        <f t="shared" si="0"/>
        <v>0</v>
      </c>
      <c r="E17" s="7">
        <v>0</v>
      </c>
      <c r="F17" s="16">
        <f t="shared" si="5"/>
        <v>0</v>
      </c>
      <c r="G17" s="11">
        <v>0</v>
      </c>
      <c r="H17" s="130">
        <v>0</v>
      </c>
      <c r="I17" s="7">
        <v>0</v>
      </c>
      <c r="J17" s="7">
        <v>0</v>
      </c>
      <c r="K17" s="7">
        <v>0</v>
      </c>
      <c r="L17" s="13">
        <v>0</v>
      </c>
      <c r="M17" s="8">
        <v>0</v>
      </c>
      <c r="N17" s="6">
        <v>0</v>
      </c>
      <c r="O17" s="20">
        <f t="shared" si="6"/>
        <v>0</v>
      </c>
      <c r="P17" s="18">
        <f t="shared" si="1"/>
        <v>0</v>
      </c>
      <c r="Q17" s="21">
        <f t="shared" si="7"/>
        <v>0</v>
      </c>
      <c r="R17" s="11">
        <v>0</v>
      </c>
      <c r="S17" s="6">
        <v>0</v>
      </c>
      <c r="T17" s="20">
        <f t="shared" si="8"/>
        <v>0</v>
      </c>
      <c r="U17" s="18">
        <f t="shared" si="2"/>
        <v>0</v>
      </c>
      <c r="V17" s="21">
        <f t="shared" si="3"/>
        <v>0</v>
      </c>
      <c r="W17" s="188">
        <f t="shared" si="4"/>
        <v>0</v>
      </c>
    </row>
    <row r="18" spans="1:23" ht="16.149999999999999" customHeight="1" x14ac:dyDescent="0.35">
      <c r="A18" s="226"/>
      <c r="B18" s="81"/>
      <c r="C18" s="68">
        <f>Гражданские!C18</f>
        <v>0</v>
      </c>
      <c r="D18" s="51">
        <f t="shared" si="0"/>
        <v>0</v>
      </c>
      <c r="E18" s="40">
        <v>0</v>
      </c>
      <c r="F18" s="52">
        <f t="shared" si="5"/>
        <v>0</v>
      </c>
      <c r="G18" s="41">
        <v>0</v>
      </c>
      <c r="H18" s="131">
        <v>0</v>
      </c>
      <c r="I18" s="40">
        <v>0</v>
      </c>
      <c r="J18" s="40">
        <v>0</v>
      </c>
      <c r="K18" s="40">
        <v>0</v>
      </c>
      <c r="L18" s="43">
        <v>0</v>
      </c>
      <c r="M18" s="53">
        <v>0</v>
      </c>
      <c r="N18" s="54">
        <v>0</v>
      </c>
      <c r="O18" s="55">
        <f t="shared" si="6"/>
        <v>0</v>
      </c>
      <c r="P18" s="44">
        <f t="shared" si="1"/>
        <v>0</v>
      </c>
      <c r="Q18" s="38">
        <f t="shared" si="7"/>
        <v>0</v>
      </c>
      <c r="R18" s="41">
        <v>0</v>
      </c>
      <c r="S18" s="54">
        <v>0</v>
      </c>
      <c r="T18" s="55">
        <f t="shared" si="8"/>
        <v>0</v>
      </c>
      <c r="U18" s="44">
        <f t="shared" si="2"/>
        <v>0</v>
      </c>
      <c r="V18" s="56">
        <f t="shared" si="3"/>
        <v>0</v>
      </c>
      <c r="W18" s="191">
        <f t="shared" si="4"/>
        <v>0</v>
      </c>
    </row>
    <row r="19" spans="1:23" ht="25.15" customHeight="1" x14ac:dyDescent="0.35">
      <c r="A19" s="225"/>
      <c r="B19" s="80"/>
      <c r="C19" s="171">
        <f>Гражданские!C19</f>
        <v>0</v>
      </c>
      <c r="D19" s="166">
        <f t="shared" si="0"/>
        <v>0</v>
      </c>
      <c r="E19" s="172">
        <v>0</v>
      </c>
      <c r="F19" s="167">
        <f t="shared" ref="F19:F20" si="9">SUM(G19+I19+J19+K19+L19)</f>
        <v>0</v>
      </c>
      <c r="G19" s="166">
        <v>0</v>
      </c>
      <c r="H19" s="183">
        <v>0</v>
      </c>
      <c r="I19" s="172">
        <v>0</v>
      </c>
      <c r="J19" s="172">
        <v>0</v>
      </c>
      <c r="K19" s="172">
        <v>0</v>
      </c>
      <c r="L19" s="173">
        <v>0</v>
      </c>
      <c r="M19" s="166">
        <v>0</v>
      </c>
      <c r="N19" s="172">
        <v>0</v>
      </c>
      <c r="O19" s="168">
        <f t="shared" si="6"/>
        <v>0</v>
      </c>
      <c r="P19" s="169">
        <f t="shared" si="1"/>
        <v>0</v>
      </c>
      <c r="Q19" s="194">
        <f t="shared" si="7"/>
        <v>0</v>
      </c>
      <c r="R19" s="166">
        <v>0</v>
      </c>
      <c r="S19" s="172">
        <v>0</v>
      </c>
      <c r="T19" s="168">
        <f t="shared" si="8"/>
        <v>0</v>
      </c>
      <c r="U19" s="169">
        <f t="shared" si="2"/>
        <v>0</v>
      </c>
      <c r="V19" s="170">
        <f t="shared" si="3"/>
        <v>0</v>
      </c>
      <c r="W19" s="192">
        <f t="shared" si="4"/>
        <v>0</v>
      </c>
    </row>
    <row r="20" spans="1:23" ht="16.149999999999999" customHeight="1" thickBot="1" x14ac:dyDescent="0.4">
      <c r="A20" s="226"/>
      <c r="B20" s="81"/>
      <c r="C20" s="68">
        <f>Гражданские!C20</f>
        <v>0</v>
      </c>
      <c r="D20" s="51">
        <f t="shared" si="0"/>
        <v>0</v>
      </c>
      <c r="E20" s="40">
        <v>0</v>
      </c>
      <c r="F20" s="52">
        <f t="shared" si="9"/>
        <v>0</v>
      </c>
      <c r="G20" s="41">
        <v>0</v>
      </c>
      <c r="H20" s="131">
        <v>0</v>
      </c>
      <c r="I20" s="40">
        <v>0</v>
      </c>
      <c r="J20" s="40">
        <v>0</v>
      </c>
      <c r="K20" s="40">
        <v>0</v>
      </c>
      <c r="L20" s="43">
        <v>0</v>
      </c>
      <c r="M20" s="53">
        <v>0</v>
      </c>
      <c r="N20" s="54">
        <v>0</v>
      </c>
      <c r="O20" s="55">
        <f t="shared" si="6"/>
        <v>0</v>
      </c>
      <c r="P20" s="44">
        <f t="shared" si="1"/>
        <v>0</v>
      </c>
      <c r="Q20" s="56">
        <f t="shared" si="7"/>
        <v>0</v>
      </c>
      <c r="R20" s="41">
        <v>0</v>
      </c>
      <c r="S20" s="54">
        <v>0</v>
      </c>
      <c r="T20" s="55">
        <f t="shared" si="8"/>
        <v>0</v>
      </c>
      <c r="U20" s="44">
        <f t="shared" si="2"/>
        <v>0</v>
      </c>
      <c r="V20" s="56">
        <f t="shared" si="3"/>
        <v>0</v>
      </c>
      <c r="W20" s="198">
        <f t="shared" si="4"/>
        <v>0</v>
      </c>
    </row>
    <row r="21" spans="1:23" ht="31.9" customHeight="1" x14ac:dyDescent="0.35">
      <c r="A21" s="266" t="s">
        <v>4</v>
      </c>
      <c r="B21" s="221">
        <f>Гражданские!B21</f>
        <v>2024</v>
      </c>
      <c r="C21" s="22">
        <f>Гражданские!C21</f>
        <v>39.5</v>
      </c>
      <c r="D21" s="57">
        <f t="shared" si="0"/>
        <v>104</v>
      </c>
      <c r="E21" s="23">
        <f>SUMIF(B9:B20,2024,E9:E20)</f>
        <v>2</v>
      </c>
      <c r="F21" s="58">
        <f t="shared" si="5"/>
        <v>102</v>
      </c>
      <c r="G21" s="2">
        <f>SUMIF(B9:B20,2024,G9:G20)</f>
        <v>92</v>
      </c>
      <c r="H21" s="132">
        <f>SUMIF(B9:B20,2024,H9:H20)</f>
        <v>97</v>
      </c>
      <c r="I21" s="23">
        <f>SUMIF(B9:B20,2024,I9:I20)</f>
        <v>6</v>
      </c>
      <c r="J21" s="23">
        <f>SUMIF(B9:B20,2024,J9:J20)</f>
        <v>0</v>
      </c>
      <c r="K21" s="23">
        <f>SUMIF(B9:B20,2024,K9:K20)</f>
        <v>2</v>
      </c>
      <c r="L21" s="24">
        <f>SUMIF(B9:B20,2024,L9:L20)</f>
        <v>2</v>
      </c>
      <c r="M21" s="2">
        <f>SUMIF(B9:B20,2024,M9:M20)</f>
        <v>17</v>
      </c>
      <c r="N21" s="23">
        <f>SUMIF(B9:B20,2024,N9:N20)</f>
        <v>12</v>
      </c>
      <c r="O21" s="59">
        <f t="shared" si="6"/>
        <v>70.588235294117652</v>
      </c>
      <c r="P21" s="19">
        <f t="shared" si="1"/>
        <v>5</v>
      </c>
      <c r="Q21" s="106">
        <f t="shared" si="7"/>
        <v>94.845360824742272</v>
      </c>
      <c r="R21" s="2">
        <f>SUMIF(B9:B20,2024,R9:R20)</f>
        <v>13</v>
      </c>
      <c r="S21" s="23">
        <f>SUMIF(B9:B20,2024,S9:S20)</f>
        <v>8</v>
      </c>
      <c r="T21" s="59">
        <f t="shared" si="8"/>
        <v>61.53846153846154</v>
      </c>
      <c r="U21" s="19">
        <f t="shared" si="2"/>
        <v>5</v>
      </c>
      <c r="V21" s="106">
        <f t="shared" si="3"/>
        <v>50</v>
      </c>
      <c r="W21" s="199">
        <f t="shared" si="4"/>
        <v>2.6329113924050631</v>
      </c>
    </row>
    <row r="22" spans="1:23" ht="16.149999999999999" customHeight="1" thickBot="1" x14ac:dyDescent="0.4">
      <c r="A22" s="267"/>
      <c r="B22" s="222">
        <f>Гражданские!B22</f>
        <v>2023</v>
      </c>
      <c r="C22" s="45">
        <f>Гражданские!C22</f>
        <v>39.5</v>
      </c>
      <c r="D22" s="60">
        <f t="shared" si="0"/>
        <v>95</v>
      </c>
      <c r="E22" s="46">
        <f>SUMIF(B9:B20,2023,E9:E20)</f>
        <v>2</v>
      </c>
      <c r="F22" s="61">
        <f t="shared" si="5"/>
        <v>93</v>
      </c>
      <c r="G22" s="47">
        <f>SUMIF(B9:B20,2023,G9:G20)</f>
        <v>83</v>
      </c>
      <c r="H22" s="133">
        <f>SUMIF(B9:B20,2023,H9:H20)</f>
        <v>93</v>
      </c>
      <c r="I22" s="46">
        <f>SUMIF(B9:B20,2023,I9:I20)</f>
        <v>5</v>
      </c>
      <c r="J22" s="46">
        <f>SUMIF(B9:B20,2023,J9:J20)</f>
        <v>0</v>
      </c>
      <c r="K22" s="46">
        <f>SUMIF(B9:B20,2023,K9:K20)</f>
        <v>5</v>
      </c>
      <c r="L22" s="49">
        <f>SUMIF(B9:B20,2023,L9:L20)</f>
        <v>0</v>
      </c>
      <c r="M22" s="47">
        <f>SUMIF(B9:B20,2023,M9:M20)</f>
        <v>9</v>
      </c>
      <c r="N22" s="46">
        <f>SUMIF(B9:B20,2023,N9:N20)</f>
        <v>7</v>
      </c>
      <c r="O22" s="62">
        <f t="shared" si="6"/>
        <v>77.777777777777786</v>
      </c>
      <c r="P22" s="50">
        <f t="shared" si="1"/>
        <v>2</v>
      </c>
      <c r="Q22" s="107">
        <f t="shared" si="7"/>
        <v>97.849462365591393</v>
      </c>
      <c r="R22" s="47">
        <f>SUMIF(B9:B20,2023,R9:R20)</f>
        <v>13</v>
      </c>
      <c r="S22" s="46">
        <f>SUMIF(B9:B20,2023,S9:S20)</f>
        <v>9</v>
      </c>
      <c r="T22" s="62">
        <f t="shared" si="8"/>
        <v>69.230769230769226</v>
      </c>
      <c r="U22" s="50">
        <f t="shared" si="2"/>
        <v>4</v>
      </c>
      <c r="V22" s="107">
        <f t="shared" si="3"/>
        <v>60</v>
      </c>
      <c r="W22" s="200">
        <f t="shared" si="4"/>
        <v>2.4050632911392404</v>
      </c>
    </row>
    <row r="24" spans="1:23" x14ac:dyDescent="0.35">
      <c r="B24" s="25" t="s">
        <v>22</v>
      </c>
      <c r="C24" s="25"/>
      <c r="D24" s="25"/>
      <c r="E24" s="25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x14ac:dyDescent="0.3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x14ac:dyDescent="0.35">
      <c r="B26" s="271" t="str">
        <f>IF(OR(N9&gt;M9,N10&gt;M10, N11&gt;M11, N12&gt;M12, N13&gt;M13, N14&gt;M14, N15&gt;M15, N16&gt;M16, N17&gt;M17, N18&gt;M18, N19&gt;M19, N20&gt;M20),"ОШИБКА","")</f>
        <v/>
      </c>
      <c r="C26" s="271"/>
      <c r="D26" s="271"/>
      <c r="E26" s="228" t="s">
        <v>105</v>
      </c>
      <c r="F26" s="228"/>
      <c r="G26" s="228"/>
      <c r="H26" s="228"/>
      <c r="I26" s="228"/>
      <c r="J26" s="270" t="s">
        <v>106</v>
      </c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</row>
    <row r="27" spans="1:23" ht="16.899999999999999" customHeight="1" x14ac:dyDescent="0.35">
      <c r="B27" s="64"/>
      <c r="C27" s="64"/>
      <c r="D27" s="64"/>
      <c r="E27" s="26"/>
      <c r="F27" s="26"/>
      <c r="G27" s="26"/>
      <c r="H27" s="26"/>
      <c r="I27" s="26"/>
      <c r="J27" s="252" t="s">
        <v>24</v>
      </c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</row>
    <row r="28" spans="1:23" x14ac:dyDescent="0.35">
      <c r="B28" s="64"/>
      <c r="C28" s="64"/>
      <c r="D28" s="64"/>
      <c r="E28" s="26"/>
      <c r="F28" s="26"/>
      <c r="G28" s="26"/>
      <c r="H28" s="26"/>
      <c r="I28" s="26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</row>
    <row r="29" spans="1:23" x14ac:dyDescent="0.35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23" x14ac:dyDescent="0.35">
      <c r="B30" s="271" t="str">
        <f>IF(OR(S9&gt;R9,S10&gt;R10,S11&gt;R11,S12&gt;R12,S13&gt;R13,S14&gt;R14,S15&gt;R15,S16&gt;R16,S17&gt;R17,S18&gt;R18, S19&gt;R19, S20&gt;R20),"ОШИБКА","")</f>
        <v/>
      </c>
      <c r="C30" s="271"/>
      <c r="D30" s="271"/>
      <c r="E30" s="228" t="s">
        <v>107</v>
      </c>
      <c r="F30" s="228"/>
      <c r="G30" s="228"/>
      <c r="H30" s="228"/>
      <c r="I30" s="228"/>
      <c r="J30" s="270" t="s">
        <v>108</v>
      </c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</row>
    <row r="31" spans="1:23" x14ac:dyDescent="0.35">
      <c r="B31" s="64"/>
      <c r="C31" s="64"/>
      <c r="D31" s="64"/>
      <c r="J31" s="252" t="s">
        <v>33</v>
      </c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</row>
    <row r="32" spans="1:23" x14ac:dyDescent="0.35">
      <c r="B32" s="64"/>
      <c r="C32" s="64"/>
      <c r="D32" s="64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</row>
    <row r="33" spans="2:23" x14ac:dyDescent="0.35">
      <c r="B33" s="64"/>
      <c r="C33" s="64"/>
      <c r="D33" s="64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2:23" x14ac:dyDescent="0.35">
      <c r="B34" s="63"/>
      <c r="C34" s="63"/>
      <c r="D34" s="63"/>
    </row>
    <row r="35" spans="2:23" ht="16.899999999999999" customHeight="1" x14ac:dyDescent="0.35">
      <c r="B35" s="64"/>
      <c r="C35" s="64"/>
      <c r="D35" s="64"/>
      <c r="E35" s="26"/>
      <c r="F35" s="26"/>
      <c r="G35" s="26"/>
      <c r="H35" s="26"/>
      <c r="I35" s="26"/>
    </row>
    <row r="36" spans="2:23" x14ac:dyDescent="0.35">
      <c r="B36" s="64"/>
      <c r="C36" s="64"/>
      <c r="D36" s="64"/>
      <c r="E36" s="26"/>
      <c r="F36" s="26"/>
      <c r="G36" s="26"/>
      <c r="H36" s="26"/>
      <c r="I36" s="26"/>
    </row>
    <row r="37" spans="2:23" x14ac:dyDescent="0.35">
      <c r="B37" s="64"/>
      <c r="C37" s="64"/>
      <c r="D37" s="64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2:23" x14ac:dyDescent="0.35">
      <c r="B38" s="63"/>
      <c r="C38" s="63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</sheetData>
  <sheetProtection password="CE28" sheet="1" objects="1" scenarios="1"/>
  <mergeCells count="49">
    <mergeCell ref="G4:L5"/>
    <mergeCell ref="L6:L7"/>
    <mergeCell ref="A1:A3"/>
    <mergeCell ref="B2:D2"/>
    <mergeCell ref="E2:G2"/>
    <mergeCell ref="B3:W3"/>
    <mergeCell ref="Q6:Q7"/>
    <mergeCell ref="R6:R7"/>
    <mergeCell ref="M4:V4"/>
    <mergeCell ref="W4:W7"/>
    <mergeCell ref="M5:Q5"/>
    <mergeCell ref="R5:V5"/>
    <mergeCell ref="A9:A10"/>
    <mergeCell ref="A11:A12"/>
    <mergeCell ref="M6:M7"/>
    <mergeCell ref="N6:N7"/>
    <mergeCell ref="O6:O7"/>
    <mergeCell ref="E6:E7"/>
    <mergeCell ref="F6:F7"/>
    <mergeCell ref="G6:H6"/>
    <mergeCell ref="I6:I7"/>
    <mergeCell ref="J6:J7"/>
    <mergeCell ref="K6:K7"/>
    <mergeCell ref="A4:A7"/>
    <mergeCell ref="B4:B7"/>
    <mergeCell ref="C4:C7"/>
    <mergeCell ref="D4:D7"/>
    <mergeCell ref="E4:F5"/>
    <mergeCell ref="A13:A14"/>
    <mergeCell ref="A15:A16"/>
    <mergeCell ref="A17:A18"/>
    <mergeCell ref="A19:A20"/>
    <mergeCell ref="A21:A22"/>
    <mergeCell ref="J31:W32"/>
    <mergeCell ref="J2:R2"/>
    <mergeCell ref="S2:T2"/>
    <mergeCell ref="B1:T1"/>
    <mergeCell ref="E26:I26"/>
    <mergeCell ref="J26:W26"/>
    <mergeCell ref="J27:W28"/>
    <mergeCell ref="B30:D30"/>
    <mergeCell ref="E30:I30"/>
    <mergeCell ref="J30:W30"/>
    <mergeCell ref="B26:D26"/>
    <mergeCell ref="S6:S7"/>
    <mergeCell ref="T6:T7"/>
    <mergeCell ref="U6:U7"/>
    <mergeCell ref="V6:V7"/>
    <mergeCell ref="P6:P7"/>
  </mergeCells>
  <conditionalFormatting sqref="O9:O18 O21:O22">
    <cfRule type="cellIs" dxfId="112" priority="26" operator="greaterThan">
      <formula>100</formula>
    </cfRule>
  </conditionalFormatting>
  <conditionalFormatting sqref="P9:P18 P21:P22">
    <cfRule type="cellIs" dxfId="111" priority="25" operator="lessThan">
      <formula>0</formula>
    </cfRule>
  </conditionalFormatting>
  <conditionalFormatting sqref="C9:C18">
    <cfRule type="cellIs" dxfId="110" priority="24" operator="greaterThan">
      <formula>12</formula>
    </cfRule>
  </conditionalFormatting>
  <conditionalFormatting sqref="B26:D26">
    <cfRule type="containsText" dxfId="109" priority="22" operator="containsText" text="ошибка">
      <formula>NOT(ISERROR(SEARCH("ошибка",B26)))</formula>
    </cfRule>
    <cfRule type="cellIs" dxfId="108" priority="23" operator="equal">
      <formula>"""ошибка"""</formula>
    </cfRule>
  </conditionalFormatting>
  <conditionalFormatting sqref="B30:D30">
    <cfRule type="containsText" dxfId="107" priority="20" operator="containsText" text="ошибка">
      <formula>NOT(ISERROR(SEARCH("ошибка",B30)))</formula>
    </cfRule>
    <cfRule type="cellIs" dxfId="106" priority="21" operator="equal">
      <formula>"""ошибка"""</formula>
    </cfRule>
  </conditionalFormatting>
  <conditionalFormatting sqref="N9:N18">
    <cfRule type="expression" dxfId="105" priority="19">
      <formula>M9&lt;N9</formula>
    </cfRule>
  </conditionalFormatting>
  <conditionalFormatting sqref="U9:U18 U21:U22">
    <cfRule type="cellIs" dxfId="104" priority="18" operator="lessThan">
      <formula>0</formula>
    </cfRule>
  </conditionalFormatting>
  <conditionalFormatting sqref="S9:S18">
    <cfRule type="expression" dxfId="103" priority="17">
      <formula>R9&lt;S9</formula>
    </cfRule>
  </conditionalFormatting>
  <conditionalFormatting sqref="T9:T18 T21:T22">
    <cfRule type="cellIs" dxfId="102" priority="16" operator="greaterThan">
      <formula>100</formula>
    </cfRule>
  </conditionalFormatting>
  <conditionalFormatting sqref="B34:D38">
    <cfRule type="containsText" dxfId="101" priority="15" operator="containsText" text="ошибка">
      <formula>NOT(ISERROR(SEARCH("ошибка",B34)))</formula>
    </cfRule>
  </conditionalFormatting>
  <conditionalFormatting sqref="C21">
    <cfRule type="cellIs" dxfId="100" priority="14" operator="greaterThan">
      <formula>60</formula>
    </cfRule>
  </conditionalFormatting>
  <conditionalFormatting sqref="C22">
    <cfRule type="cellIs" dxfId="99" priority="13" operator="greaterThan">
      <formula>60</formula>
    </cfRule>
  </conditionalFormatting>
  <conditionalFormatting sqref="A1:A3">
    <cfRule type="containsText" dxfId="98" priority="12" operator="containsText" text="ПРОВЕРИТЬ ОШИБКИ">
      <formula>NOT(ISERROR(SEARCH("ПРОВЕРИТЬ ОШИБКИ",A1)))</formula>
    </cfRule>
  </conditionalFormatting>
  <conditionalFormatting sqref="O19:O20">
    <cfRule type="cellIs" dxfId="97" priority="11" operator="greaterThan">
      <formula>100</formula>
    </cfRule>
  </conditionalFormatting>
  <conditionalFormatting sqref="P19:P20">
    <cfRule type="cellIs" dxfId="96" priority="10" operator="lessThan">
      <formula>0</formula>
    </cfRule>
  </conditionalFormatting>
  <conditionalFormatting sqref="C19:C20">
    <cfRule type="cellIs" dxfId="95" priority="9" operator="greaterThan">
      <formula>12</formula>
    </cfRule>
  </conditionalFormatting>
  <conditionalFormatting sqref="N19:N20">
    <cfRule type="expression" dxfId="94" priority="8">
      <formula>M19&lt;N19</formula>
    </cfRule>
  </conditionalFormatting>
  <conditionalFormatting sqref="U19:U20">
    <cfRule type="cellIs" dxfId="93" priority="7" operator="lessThan">
      <formula>0</formula>
    </cfRule>
  </conditionalFormatting>
  <conditionalFormatting sqref="S19:S20">
    <cfRule type="expression" dxfId="92" priority="6">
      <formula>R19&lt;S19</formula>
    </cfRule>
  </conditionalFormatting>
  <conditionalFormatting sqref="T19:T20">
    <cfRule type="cellIs" dxfId="91" priority="5" operator="greaterThan">
      <formula>100</formula>
    </cfRule>
  </conditionalFormatting>
  <conditionalFormatting sqref="N22">
    <cfRule type="cellIs" dxfId="90" priority="4" operator="greaterThan">
      <formula>$M$22</formula>
    </cfRule>
  </conditionalFormatting>
  <conditionalFormatting sqref="N21">
    <cfRule type="cellIs" dxfId="89" priority="3" operator="greaterThan">
      <formula>$M$21</formula>
    </cfRule>
  </conditionalFormatting>
  <conditionalFormatting sqref="S21">
    <cfRule type="cellIs" dxfId="88" priority="2" operator="greaterThan">
      <formula>$R$21</formula>
    </cfRule>
  </conditionalFormatting>
  <conditionalFormatting sqref="S22">
    <cfRule type="cellIs" dxfId="87" priority="1" operator="greaterThan">
      <formula>$R$22</formula>
    </cfRule>
  </conditionalFormatting>
  <dataValidations count="1">
    <dataValidation type="list" allowBlank="1" showInputMessage="1" showErrorMessage="1" promptTitle="период" prompt="выбрать из списка" sqref="E2">
      <formula1>за_период</formula1>
    </dataValidation>
  </dataValidations>
  <pageMargins left="0.31496062992125984" right="0.31496062992125984" top="1.1417322834645669" bottom="0.74803149606299213" header="0.31496062992125984" footer="0.31496062992125984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43CEFF"/>
  </sheetPr>
  <dimension ref="A1:X38"/>
  <sheetViews>
    <sheetView view="pageBreakPreview" zoomScale="120" zoomScaleNormal="80" zoomScaleSheetLayoutView="12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M15" sqref="M15"/>
    </sheetView>
  </sheetViews>
  <sheetFormatPr defaultColWidth="8.81640625" defaultRowHeight="16.5" x14ac:dyDescent="0.35"/>
  <cols>
    <col min="1" max="1" width="17.81640625" style="1" customWidth="1"/>
    <col min="2" max="2" width="7.54296875" style="1" customWidth="1"/>
    <col min="3" max="3" width="6.7265625" style="1" customWidth="1"/>
    <col min="4" max="21" width="5.7265625" style="1" customWidth="1"/>
    <col min="22" max="24" width="7.7265625" style="1" customWidth="1"/>
    <col min="25" max="16384" width="8.81640625" style="1"/>
  </cols>
  <sheetData>
    <row r="1" spans="1:24" x14ac:dyDescent="0.35">
      <c r="A1" s="250" t="str">
        <f>IF(OR(B26="ОШИБКА",B30="ОШИБКА",B34="ОШИБКА",B38="ОШИБКА"),"ПРОВЕРИТЬ ОШИБКИ","")</f>
        <v/>
      </c>
      <c r="B1" s="297" t="s">
        <v>66</v>
      </c>
      <c r="C1" s="297"/>
      <c r="D1" s="272" t="s">
        <v>0</v>
      </c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</row>
    <row r="2" spans="1:24" ht="16.899999999999999" customHeight="1" x14ac:dyDescent="0.35">
      <c r="A2" s="250"/>
      <c r="B2" s="297"/>
      <c r="C2" s="297"/>
      <c r="D2" s="296" t="s">
        <v>67</v>
      </c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48" t="s">
        <v>20</v>
      </c>
      <c r="P2" s="248"/>
      <c r="Q2" s="248"/>
      <c r="R2" s="277" t="str">
        <f>Гражданские!I2</f>
        <v>2024 года</v>
      </c>
      <c r="S2" s="277"/>
      <c r="T2" s="278"/>
      <c r="U2" s="278"/>
      <c r="V2" s="272"/>
      <c r="W2" s="272"/>
      <c r="X2" s="272"/>
    </row>
    <row r="3" spans="1:24" ht="27" customHeight="1" thickBot="1" x14ac:dyDescent="0.4">
      <c r="A3" s="251"/>
      <c r="B3" s="227"/>
      <c r="C3" s="227"/>
      <c r="D3" s="115"/>
      <c r="E3" s="114"/>
      <c r="F3" s="295" t="s">
        <v>74</v>
      </c>
      <c r="G3" s="295"/>
      <c r="H3" s="295"/>
      <c r="I3" s="295"/>
      <c r="J3" s="295"/>
      <c r="K3" s="295"/>
      <c r="L3" s="295"/>
      <c r="M3" s="295"/>
      <c r="N3" s="295"/>
      <c r="O3" s="295"/>
      <c r="P3" s="294" t="str">
        <f>Гражданские!T2</f>
        <v xml:space="preserve"> 2023 года)</v>
      </c>
      <c r="Q3" s="294"/>
      <c r="R3" s="114"/>
      <c r="S3" s="114"/>
      <c r="T3" s="293"/>
      <c r="U3" s="293"/>
      <c r="V3" s="295"/>
      <c r="W3" s="295"/>
      <c r="X3" s="295"/>
    </row>
    <row r="4" spans="1:24" ht="15.65" customHeight="1" thickBot="1" x14ac:dyDescent="0.4">
      <c r="A4" s="342" t="s">
        <v>6</v>
      </c>
      <c r="B4" s="345" t="s">
        <v>5</v>
      </c>
      <c r="C4" s="348" t="s">
        <v>44</v>
      </c>
      <c r="D4" s="351" t="s">
        <v>58</v>
      </c>
      <c r="E4" s="323" t="s">
        <v>7</v>
      </c>
      <c r="F4" s="324"/>
      <c r="G4" s="336" t="s">
        <v>51</v>
      </c>
      <c r="H4" s="337"/>
      <c r="I4" s="337"/>
      <c r="J4" s="337"/>
      <c r="K4" s="336" t="s">
        <v>62</v>
      </c>
      <c r="L4" s="337"/>
      <c r="M4" s="337"/>
      <c r="N4" s="337"/>
      <c r="O4" s="337"/>
      <c r="P4" s="298" t="s">
        <v>19</v>
      </c>
      <c r="Q4" s="299"/>
      <c r="R4" s="300"/>
      <c r="S4" s="298" t="s">
        <v>64</v>
      </c>
      <c r="T4" s="299"/>
      <c r="U4" s="299"/>
      <c r="V4" s="304"/>
      <c r="W4" s="335" t="s">
        <v>41</v>
      </c>
      <c r="X4" s="312" t="s">
        <v>42</v>
      </c>
    </row>
    <row r="5" spans="1:24" ht="13.9" customHeight="1" x14ac:dyDescent="0.35">
      <c r="A5" s="343"/>
      <c r="B5" s="346"/>
      <c r="C5" s="349"/>
      <c r="D5" s="319"/>
      <c r="E5" s="325"/>
      <c r="F5" s="326"/>
      <c r="G5" s="338"/>
      <c r="H5" s="339"/>
      <c r="I5" s="339"/>
      <c r="J5" s="339"/>
      <c r="K5" s="340" t="s">
        <v>63</v>
      </c>
      <c r="L5" s="324"/>
      <c r="M5" s="331" t="s">
        <v>12</v>
      </c>
      <c r="N5" s="323"/>
      <c r="O5" s="332"/>
      <c r="P5" s="301"/>
      <c r="Q5" s="302"/>
      <c r="R5" s="303"/>
      <c r="S5" s="301"/>
      <c r="T5" s="302"/>
      <c r="U5" s="302"/>
      <c r="V5" s="305"/>
      <c r="W5" s="310"/>
      <c r="X5" s="313"/>
    </row>
    <row r="6" spans="1:24" ht="18.649999999999999" customHeight="1" x14ac:dyDescent="0.35">
      <c r="A6" s="343"/>
      <c r="B6" s="346"/>
      <c r="C6" s="349"/>
      <c r="D6" s="319"/>
      <c r="E6" s="315" t="s">
        <v>9</v>
      </c>
      <c r="F6" s="317" t="s">
        <v>50</v>
      </c>
      <c r="G6" s="319" t="s">
        <v>53</v>
      </c>
      <c r="H6" s="315" t="s">
        <v>52</v>
      </c>
      <c r="I6" s="315" t="s">
        <v>59</v>
      </c>
      <c r="J6" s="321" t="s">
        <v>54</v>
      </c>
      <c r="K6" s="341"/>
      <c r="L6" s="326"/>
      <c r="M6" s="333"/>
      <c r="N6" s="325"/>
      <c r="O6" s="334"/>
      <c r="P6" s="306" t="s">
        <v>55</v>
      </c>
      <c r="Q6" s="308" t="s">
        <v>56</v>
      </c>
      <c r="R6" s="310" t="s">
        <v>57</v>
      </c>
      <c r="S6" s="306" t="s">
        <v>65</v>
      </c>
      <c r="T6" s="308" t="s">
        <v>56</v>
      </c>
      <c r="U6" s="327" t="s">
        <v>57</v>
      </c>
      <c r="V6" s="329" t="s">
        <v>18</v>
      </c>
      <c r="W6" s="310"/>
      <c r="X6" s="313"/>
    </row>
    <row r="7" spans="1:24" ht="85.15" customHeight="1" thickBot="1" x14ac:dyDescent="0.4">
      <c r="A7" s="344"/>
      <c r="B7" s="347"/>
      <c r="C7" s="350"/>
      <c r="D7" s="320"/>
      <c r="E7" s="316"/>
      <c r="F7" s="318"/>
      <c r="G7" s="320"/>
      <c r="H7" s="316"/>
      <c r="I7" s="316"/>
      <c r="J7" s="322"/>
      <c r="K7" s="108" t="s">
        <v>21</v>
      </c>
      <c r="L7" s="109" t="s">
        <v>60</v>
      </c>
      <c r="M7" s="148" t="s">
        <v>61</v>
      </c>
      <c r="N7" s="110" t="s">
        <v>52</v>
      </c>
      <c r="O7" s="105" t="s">
        <v>54</v>
      </c>
      <c r="P7" s="307"/>
      <c r="Q7" s="309"/>
      <c r="R7" s="311"/>
      <c r="S7" s="307"/>
      <c r="T7" s="309"/>
      <c r="U7" s="328"/>
      <c r="V7" s="330"/>
      <c r="W7" s="311"/>
      <c r="X7" s="314"/>
    </row>
    <row r="8" spans="1:24" ht="16.899999999999999" customHeight="1" thickBot="1" x14ac:dyDescent="0.35">
      <c r="A8" s="69"/>
      <c r="B8" s="70"/>
      <c r="C8" s="71">
        <v>1</v>
      </c>
      <c r="D8" s="72">
        <v>2</v>
      </c>
      <c r="E8" s="73">
        <v>3</v>
      </c>
      <c r="F8" s="74">
        <v>4</v>
      </c>
      <c r="G8" s="72">
        <v>5</v>
      </c>
      <c r="H8" s="73">
        <v>6</v>
      </c>
      <c r="I8" s="73">
        <v>7</v>
      </c>
      <c r="J8" s="75">
        <v>8</v>
      </c>
      <c r="K8" s="72">
        <v>9</v>
      </c>
      <c r="L8" s="111">
        <v>10</v>
      </c>
      <c r="M8" s="113">
        <v>11</v>
      </c>
      <c r="N8" s="73">
        <v>12</v>
      </c>
      <c r="O8" s="75">
        <v>13</v>
      </c>
      <c r="P8" s="112">
        <v>14</v>
      </c>
      <c r="Q8" s="73">
        <v>15</v>
      </c>
      <c r="R8" s="71">
        <v>16</v>
      </c>
      <c r="S8" s="75">
        <v>17</v>
      </c>
      <c r="T8" s="73">
        <v>18</v>
      </c>
      <c r="U8" s="111">
        <v>19</v>
      </c>
      <c r="V8" s="113">
        <v>18</v>
      </c>
      <c r="W8" s="74">
        <v>20</v>
      </c>
      <c r="X8" s="78">
        <v>21</v>
      </c>
    </row>
    <row r="9" spans="1:24" ht="25.15" customHeight="1" x14ac:dyDescent="0.35">
      <c r="A9" s="238" t="s">
        <v>1</v>
      </c>
      <c r="B9" s="80">
        <f>Гражданские!B9</f>
        <v>2024</v>
      </c>
      <c r="C9" s="65">
        <f>Гражданские!C9</f>
        <v>10</v>
      </c>
      <c r="D9" s="15">
        <f t="shared" ref="D9:D22" si="0">E9+F9</f>
        <v>0</v>
      </c>
      <c r="E9" s="83">
        <f>G9+H9+I9+J9</f>
        <v>0</v>
      </c>
      <c r="F9" s="16">
        <f>K9+L9+M9+N9+O9</f>
        <v>0</v>
      </c>
      <c r="G9" s="8">
        <v>0</v>
      </c>
      <c r="H9" s="6">
        <v>0</v>
      </c>
      <c r="I9" s="6">
        <v>0</v>
      </c>
      <c r="J9" s="85">
        <v>0</v>
      </c>
      <c r="K9" s="8">
        <v>0</v>
      </c>
      <c r="L9" s="89">
        <v>0</v>
      </c>
      <c r="M9" s="128">
        <v>0</v>
      </c>
      <c r="N9" s="6">
        <v>0</v>
      </c>
      <c r="O9" s="116">
        <v>0</v>
      </c>
      <c r="P9" s="97">
        <f>Q9+R9</f>
        <v>0</v>
      </c>
      <c r="Q9" s="122">
        <v>0</v>
      </c>
      <c r="R9" s="89">
        <v>0</v>
      </c>
      <c r="S9" s="119">
        <f>T9+U9</f>
        <v>0</v>
      </c>
      <c r="T9" s="6">
        <v>0</v>
      </c>
      <c r="U9" s="89">
        <v>0</v>
      </c>
      <c r="V9" s="100">
        <f>IFERROR(S9/P9*100,0)</f>
        <v>0</v>
      </c>
      <c r="W9" s="21">
        <f>IFERROR(100-(P9-S9)/D9*100,0)</f>
        <v>0</v>
      </c>
      <c r="X9" s="188">
        <f>IFERROR(D9/C9,0)</f>
        <v>0</v>
      </c>
    </row>
    <row r="10" spans="1:24" ht="16.149999999999999" customHeight="1" x14ac:dyDescent="0.35">
      <c r="A10" s="225"/>
      <c r="B10" s="81">
        <f>Гражданские!B10</f>
        <v>2023</v>
      </c>
      <c r="C10" s="66">
        <f>Гражданские!C10</f>
        <v>10</v>
      </c>
      <c r="D10" s="28">
        <f t="shared" si="0"/>
        <v>6</v>
      </c>
      <c r="E10" s="84">
        <f t="shared" ref="E10:E18" si="1">G10+H10+I10+J10</f>
        <v>6</v>
      </c>
      <c r="F10" s="223">
        <f t="shared" ref="F10:F20" si="2">K10+L10+M10+N10+O10</f>
        <v>0</v>
      </c>
      <c r="G10" s="31">
        <v>5</v>
      </c>
      <c r="H10" s="29">
        <v>0</v>
      </c>
      <c r="I10" s="29">
        <v>1</v>
      </c>
      <c r="J10" s="86">
        <v>0</v>
      </c>
      <c r="K10" s="31">
        <v>0</v>
      </c>
      <c r="L10" s="92">
        <v>0</v>
      </c>
      <c r="M10" s="129">
        <v>0</v>
      </c>
      <c r="N10" s="29">
        <v>0</v>
      </c>
      <c r="O10" s="117">
        <v>0</v>
      </c>
      <c r="P10" s="98">
        <f t="shared" ref="P10:P18" si="3">Q10+R10</f>
        <v>0</v>
      </c>
      <c r="Q10" s="123">
        <v>0</v>
      </c>
      <c r="R10" s="92">
        <v>0</v>
      </c>
      <c r="S10" s="120">
        <f t="shared" ref="S10:S18" si="4">T10+U10</f>
        <v>0</v>
      </c>
      <c r="T10" s="35">
        <v>0</v>
      </c>
      <c r="U10" s="92">
        <v>0</v>
      </c>
      <c r="V10" s="101">
        <f t="shared" ref="V10:V22" si="5">IFERROR(S10/P10*100,0)</f>
        <v>0</v>
      </c>
      <c r="W10" s="38">
        <f t="shared" ref="W10:W22" si="6">IFERROR(100-(P10-S10)/D10*100,0)</f>
        <v>100</v>
      </c>
      <c r="X10" s="191">
        <f t="shared" ref="X10:X22" si="7">IFERROR(D10/C10,0)</f>
        <v>0.6</v>
      </c>
    </row>
    <row r="11" spans="1:24" ht="25.15" customHeight="1" x14ac:dyDescent="0.35">
      <c r="A11" s="225" t="s">
        <v>110</v>
      </c>
      <c r="B11" s="80">
        <f>Гражданские!B11</f>
        <v>2024</v>
      </c>
      <c r="C11" s="67">
        <f>Гражданские!C11</f>
        <v>9.5</v>
      </c>
      <c r="D11" s="15">
        <f>E11+F11</f>
        <v>33</v>
      </c>
      <c r="E11" s="83">
        <v>33</v>
      </c>
      <c r="F11" s="16">
        <f t="shared" si="2"/>
        <v>0</v>
      </c>
      <c r="G11" s="11">
        <v>32</v>
      </c>
      <c r="H11" s="7">
        <v>0</v>
      </c>
      <c r="I11" s="7">
        <v>0</v>
      </c>
      <c r="J11" s="87">
        <v>1</v>
      </c>
      <c r="K11" s="11">
        <v>0</v>
      </c>
      <c r="L11" s="89">
        <v>0</v>
      </c>
      <c r="M11" s="130">
        <v>0</v>
      </c>
      <c r="N11" s="7">
        <v>0</v>
      </c>
      <c r="O11" s="116">
        <v>0</v>
      </c>
      <c r="P11" s="97">
        <f t="shared" si="3"/>
        <v>0</v>
      </c>
      <c r="Q11" s="122">
        <v>0</v>
      </c>
      <c r="R11" s="89">
        <v>0</v>
      </c>
      <c r="S11" s="119">
        <f t="shared" si="4"/>
        <v>0</v>
      </c>
      <c r="T11" s="6">
        <v>0</v>
      </c>
      <c r="U11" s="89">
        <v>0</v>
      </c>
      <c r="V11" s="100">
        <f t="shared" si="5"/>
        <v>0</v>
      </c>
      <c r="W11" s="21">
        <f t="shared" si="6"/>
        <v>100</v>
      </c>
      <c r="X11" s="188">
        <f t="shared" si="7"/>
        <v>3.4736842105263159</v>
      </c>
    </row>
    <row r="12" spans="1:24" ht="16.149999999999999" customHeight="1" x14ac:dyDescent="0.35">
      <c r="A12" s="225"/>
      <c r="B12" s="81">
        <f>Гражданские!B12</f>
        <v>2023</v>
      </c>
      <c r="C12" s="66">
        <f>Гражданские!C12</f>
        <v>9.5</v>
      </c>
      <c r="D12" s="28">
        <f t="shared" si="0"/>
        <v>13</v>
      </c>
      <c r="E12" s="84">
        <f t="shared" si="1"/>
        <v>13</v>
      </c>
      <c r="F12" s="223">
        <f t="shared" si="2"/>
        <v>0</v>
      </c>
      <c r="G12" s="31">
        <v>12</v>
      </c>
      <c r="H12" s="29">
        <v>0</v>
      </c>
      <c r="I12" s="29">
        <v>1</v>
      </c>
      <c r="J12" s="86">
        <v>0</v>
      </c>
      <c r="K12" s="31">
        <v>0</v>
      </c>
      <c r="L12" s="92">
        <v>0</v>
      </c>
      <c r="M12" s="129">
        <v>0</v>
      </c>
      <c r="N12" s="29">
        <v>0</v>
      </c>
      <c r="O12" s="117">
        <v>0</v>
      </c>
      <c r="P12" s="98">
        <v>1</v>
      </c>
      <c r="Q12" s="123">
        <v>1</v>
      </c>
      <c r="R12" s="92">
        <v>0</v>
      </c>
      <c r="S12" s="120">
        <v>1</v>
      </c>
      <c r="T12" s="35">
        <v>1</v>
      </c>
      <c r="U12" s="92">
        <v>0</v>
      </c>
      <c r="V12" s="101">
        <f t="shared" si="5"/>
        <v>100</v>
      </c>
      <c r="W12" s="38">
        <f t="shared" si="6"/>
        <v>100</v>
      </c>
      <c r="X12" s="191">
        <f t="shared" si="7"/>
        <v>1.368421052631579</v>
      </c>
    </row>
    <row r="13" spans="1:24" ht="25.15" customHeight="1" x14ac:dyDescent="0.35">
      <c r="A13" s="225" t="s">
        <v>2</v>
      </c>
      <c r="B13" s="80">
        <f>Гражданские!B13</f>
        <v>2024</v>
      </c>
      <c r="C13" s="67">
        <f>Гражданские!C13</f>
        <v>10</v>
      </c>
      <c r="D13" s="15">
        <f t="shared" si="0"/>
        <v>47</v>
      </c>
      <c r="E13" s="83">
        <v>41</v>
      </c>
      <c r="F13" s="16">
        <f t="shared" si="2"/>
        <v>6</v>
      </c>
      <c r="G13" s="11">
        <v>32</v>
      </c>
      <c r="H13" s="7">
        <v>0</v>
      </c>
      <c r="I13" s="7">
        <v>0</v>
      </c>
      <c r="J13" s="87">
        <v>9</v>
      </c>
      <c r="K13" s="11">
        <v>5</v>
      </c>
      <c r="L13" s="89">
        <v>1</v>
      </c>
      <c r="M13" s="10">
        <v>0</v>
      </c>
      <c r="N13" s="7">
        <v>0</v>
      </c>
      <c r="O13" s="116">
        <v>0</v>
      </c>
      <c r="P13" s="97">
        <f t="shared" si="3"/>
        <v>3</v>
      </c>
      <c r="Q13" s="122">
        <v>2</v>
      </c>
      <c r="R13" s="89">
        <v>1</v>
      </c>
      <c r="S13" s="119">
        <f t="shared" si="4"/>
        <v>1</v>
      </c>
      <c r="T13" s="6">
        <v>1</v>
      </c>
      <c r="U13" s="89">
        <v>0</v>
      </c>
      <c r="V13" s="100">
        <f t="shared" si="5"/>
        <v>33.333333333333329</v>
      </c>
      <c r="W13" s="21">
        <f t="shared" si="6"/>
        <v>95.744680851063833</v>
      </c>
      <c r="X13" s="188">
        <f t="shared" si="7"/>
        <v>4.7</v>
      </c>
    </row>
    <row r="14" spans="1:24" ht="16.149999999999999" customHeight="1" x14ac:dyDescent="0.35">
      <c r="A14" s="225"/>
      <c r="B14" s="81">
        <f>Гражданские!B14</f>
        <v>2023</v>
      </c>
      <c r="C14" s="66">
        <f>Гражданские!C14</f>
        <v>10</v>
      </c>
      <c r="D14" s="28">
        <v>45</v>
      </c>
      <c r="E14" s="84">
        <v>23</v>
      </c>
      <c r="F14" s="223">
        <v>22</v>
      </c>
      <c r="G14" s="31">
        <v>22</v>
      </c>
      <c r="H14" s="29">
        <v>0</v>
      </c>
      <c r="I14" s="29">
        <v>0</v>
      </c>
      <c r="J14" s="86">
        <v>1</v>
      </c>
      <c r="K14" s="31">
        <v>10</v>
      </c>
      <c r="L14" s="92">
        <v>6</v>
      </c>
      <c r="M14" s="174">
        <v>4</v>
      </c>
      <c r="N14" s="29">
        <v>0</v>
      </c>
      <c r="O14" s="117">
        <v>2</v>
      </c>
      <c r="P14" s="98">
        <f t="shared" si="3"/>
        <v>1</v>
      </c>
      <c r="Q14" s="123">
        <v>1</v>
      </c>
      <c r="R14" s="92">
        <v>0</v>
      </c>
      <c r="S14" s="120">
        <f t="shared" si="4"/>
        <v>0</v>
      </c>
      <c r="T14" s="35">
        <v>0</v>
      </c>
      <c r="U14" s="92">
        <v>0</v>
      </c>
      <c r="V14" s="101">
        <f t="shared" si="5"/>
        <v>0</v>
      </c>
      <c r="W14" s="38">
        <f t="shared" si="6"/>
        <v>97.777777777777771</v>
      </c>
      <c r="X14" s="191">
        <f t="shared" si="7"/>
        <v>4.5</v>
      </c>
    </row>
    <row r="15" spans="1:24" ht="25.15" customHeight="1" x14ac:dyDescent="0.35">
      <c r="A15" s="225" t="str">
        <f>Гражданские!A15</f>
        <v>Киселева Н.С.</v>
      </c>
      <c r="B15" s="80">
        <f>Гражданские!B15</f>
        <v>2024</v>
      </c>
      <c r="C15" s="67">
        <f>Гражданские!C15</f>
        <v>10</v>
      </c>
      <c r="D15" s="15">
        <f t="shared" si="0"/>
        <v>58</v>
      </c>
      <c r="E15" s="83">
        <v>52</v>
      </c>
      <c r="F15" s="16">
        <v>6</v>
      </c>
      <c r="G15" s="11">
        <v>51</v>
      </c>
      <c r="H15" s="7">
        <v>0</v>
      </c>
      <c r="I15" s="7">
        <v>0</v>
      </c>
      <c r="J15" s="87">
        <v>1</v>
      </c>
      <c r="K15" s="11">
        <v>2</v>
      </c>
      <c r="L15" s="89">
        <v>3</v>
      </c>
      <c r="M15" s="10">
        <v>0</v>
      </c>
      <c r="N15" s="7">
        <v>0</v>
      </c>
      <c r="O15" s="116">
        <v>1</v>
      </c>
      <c r="P15" s="97">
        <f t="shared" si="3"/>
        <v>0</v>
      </c>
      <c r="Q15" s="122">
        <v>0</v>
      </c>
      <c r="R15" s="89">
        <v>0</v>
      </c>
      <c r="S15" s="119">
        <f t="shared" si="4"/>
        <v>0</v>
      </c>
      <c r="T15" s="6">
        <v>0</v>
      </c>
      <c r="U15" s="89">
        <v>0</v>
      </c>
      <c r="V15" s="100">
        <f t="shared" si="5"/>
        <v>0</v>
      </c>
      <c r="W15" s="21">
        <f t="shared" si="6"/>
        <v>100</v>
      </c>
      <c r="X15" s="188">
        <f t="shared" si="7"/>
        <v>5.8</v>
      </c>
    </row>
    <row r="16" spans="1:24" ht="16.149999999999999" customHeight="1" x14ac:dyDescent="0.35">
      <c r="A16" s="225"/>
      <c r="B16" s="81">
        <f>Гражданские!B16</f>
        <v>2023</v>
      </c>
      <c r="C16" s="66">
        <f>Гражданские!C16</f>
        <v>10</v>
      </c>
      <c r="D16" s="28">
        <v>63</v>
      </c>
      <c r="E16" s="84">
        <v>39</v>
      </c>
      <c r="F16" s="223">
        <v>24</v>
      </c>
      <c r="G16" s="31">
        <v>38</v>
      </c>
      <c r="H16" s="29">
        <v>0</v>
      </c>
      <c r="I16" s="29">
        <v>1</v>
      </c>
      <c r="J16" s="86">
        <v>0</v>
      </c>
      <c r="K16" s="31">
        <v>13</v>
      </c>
      <c r="L16" s="92">
        <v>9</v>
      </c>
      <c r="M16" s="174">
        <v>1</v>
      </c>
      <c r="N16" s="29">
        <v>0</v>
      </c>
      <c r="O16" s="117">
        <v>1</v>
      </c>
      <c r="P16" s="98">
        <f t="shared" si="3"/>
        <v>1</v>
      </c>
      <c r="Q16" s="123">
        <v>0</v>
      </c>
      <c r="R16" s="92">
        <v>1</v>
      </c>
      <c r="S16" s="120">
        <f t="shared" si="4"/>
        <v>1</v>
      </c>
      <c r="T16" s="35">
        <v>0</v>
      </c>
      <c r="U16" s="92">
        <v>1</v>
      </c>
      <c r="V16" s="101">
        <f t="shared" si="5"/>
        <v>100</v>
      </c>
      <c r="W16" s="38">
        <f t="shared" si="6"/>
        <v>100</v>
      </c>
      <c r="X16" s="191">
        <f t="shared" si="7"/>
        <v>6.3</v>
      </c>
    </row>
    <row r="17" spans="1:24" ht="25.15" customHeight="1" x14ac:dyDescent="0.35">
      <c r="A17" s="225"/>
      <c r="B17" s="80"/>
      <c r="C17" s="67">
        <f>Гражданские!C17</f>
        <v>0</v>
      </c>
      <c r="D17" s="15">
        <f t="shared" si="0"/>
        <v>0</v>
      </c>
      <c r="E17" s="83">
        <f t="shared" si="1"/>
        <v>0</v>
      </c>
      <c r="F17" s="16">
        <f t="shared" si="2"/>
        <v>0</v>
      </c>
      <c r="G17" s="11">
        <v>0</v>
      </c>
      <c r="H17" s="7">
        <v>0</v>
      </c>
      <c r="I17" s="7">
        <v>0</v>
      </c>
      <c r="J17" s="87">
        <v>0</v>
      </c>
      <c r="K17" s="11">
        <v>0</v>
      </c>
      <c r="L17" s="89">
        <v>0</v>
      </c>
      <c r="M17" s="10">
        <v>0</v>
      </c>
      <c r="N17" s="7">
        <v>0</v>
      </c>
      <c r="O17" s="116">
        <v>0</v>
      </c>
      <c r="P17" s="97">
        <f t="shared" si="3"/>
        <v>0</v>
      </c>
      <c r="Q17" s="122">
        <v>0</v>
      </c>
      <c r="R17" s="89">
        <v>0</v>
      </c>
      <c r="S17" s="119">
        <f t="shared" si="4"/>
        <v>0</v>
      </c>
      <c r="T17" s="6">
        <v>0</v>
      </c>
      <c r="U17" s="89">
        <v>0</v>
      </c>
      <c r="V17" s="100">
        <f t="shared" si="5"/>
        <v>0</v>
      </c>
      <c r="W17" s="21">
        <f t="shared" si="6"/>
        <v>0</v>
      </c>
      <c r="X17" s="188">
        <f t="shared" si="7"/>
        <v>0</v>
      </c>
    </row>
    <row r="18" spans="1:24" ht="16.149999999999999" customHeight="1" x14ac:dyDescent="0.35">
      <c r="A18" s="226"/>
      <c r="B18" s="81"/>
      <c r="C18" s="68">
        <f>Гражданские!C18</f>
        <v>0</v>
      </c>
      <c r="D18" s="51">
        <f t="shared" si="0"/>
        <v>0</v>
      </c>
      <c r="E18" s="94">
        <f t="shared" si="1"/>
        <v>0</v>
      </c>
      <c r="F18" s="223">
        <f t="shared" si="2"/>
        <v>0</v>
      </c>
      <c r="G18" s="31">
        <v>0</v>
      </c>
      <c r="H18" s="29">
        <v>0</v>
      </c>
      <c r="I18" s="29">
        <v>0</v>
      </c>
      <c r="J18" s="86">
        <v>0</v>
      </c>
      <c r="K18" s="31">
        <v>0</v>
      </c>
      <c r="L18" s="93">
        <v>0</v>
      </c>
      <c r="M18" s="165">
        <v>0</v>
      </c>
      <c r="N18" s="40">
        <v>0</v>
      </c>
      <c r="O18" s="118">
        <v>0</v>
      </c>
      <c r="P18" s="99">
        <f t="shared" si="3"/>
        <v>0</v>
      </c>
      <c r="Q18" s="124">
        <v>0</v>
      </c>
      <c r="R18" s="93">
        <v>0</v>
      </c>
      <c r="S18" s="121">
        <f t="shared" si="4"/>
        <v>0</v>
      </c>
      <c r="T18" s="54">
        <v>0</v>
      </c>
      <c r="U18" s="93">
        <v>0</v>
      </c>
      <c r="V18" s="102">
        <f t="shared" si="5"/>
        <v>0</v>
      </c>
      <c r="W18" s="56">
        <f t="shared" si="6"/>
        <v>0</v>
      </c>
      <c r="X18" s="191">
        <f t="shared" si="7"/>
        <v>0</v>
      </c>
    </row>
    <row r="19" spans="1:24" ht="25.15" customHeight="1" x14ac:dyDescent="0.35">
      <c r="A19" s="225"/>
      <c r="B19" s="80"/>
      <c r="C19" s="171">
        <f>Гражданские!C19</f>
        <v>0</v>
      </c>
      <c r="D19" s="166">
        <f t="shared" ref="D19:D20" si="8">E19+F19</f>
        <v>0</v>
      </c>
      <c r="E19" s="172">
        <f t="shared" ref="E19:E22" si="9">G19+H19+I19+J19</f>
        <v>0</v>
      </c>
      <c r="F19" s="224">
        <f t="shared" si="2"/>
        <v>0</v>
      </c>
      <c r="G19" s="166">
        <v>0</v>
      </c>
      <c r="H19" s="172">
        <v>0</v>
      </c>
      <c r="I19" s="172">
        <v>0</v>
      </c>
      <c r="J19" s="175">
        <v>0</v>
      </c>
      <c r="K19" s="166">
        <v>0</v>
      </c>
      <c r="L19" s="176">
        <v>0</v>
      </c>
      <c r="M19" s="173">
        <v>0</v>
      </c>
      <c r="N19" s="172">
        <v>0</v>
      </c>
      <c r="O19" s="169">
        <v>0</v>
      </c>
      <c r="P19" s="177">
        <f t="shared" ref="P19:P22" si="10">Q19+R19</f>
        <v>0</v>
      </c>
      <c r="Q19" s="178">
        <v>0</v>
      </c>
      <c r="R19" s="176">
        <v>0</v>
      </c>
      <c r="S19" s="179">
        <f t="shared" ref="S19:S22" si="11">T19+U19</f>
        <v>0</v>
      </c>
      <c r="T19" s="172">
        <v>0</v>
      </c>
      <c r="U19" s="176">
        <v>0</v>
      </c>
      <c r="V19" s="180">
        <f t="shared" ref="V19:V20" si="12">IFERROR(S19/P19*100,0)</f>
        <v>0</v>
      </c>
      <c r="W19" s="170">
        <f t="shared" ref="W19:W20" si="13">IFERROR(100-(P19-S19)/D19*100,0)</f>
        <v>0</v>
      </c>
      <c r="X19" s="192">
        <f t="shared" si="7"/>
        <v>0</v>
      </c>
    </row>
    <row r="20" spans="1:24" ht="16.149999999999999" customHeight="1" thickBot="1" x14ac:dyDescent="0.4">
      <c r="A20" s="226"/>
      <c r="B20" s="81"/>
      <c r="C20" s="68">
        <f>Гражданские!C20</f>
        <v>0</v>
      </c>
      <c r="D20" s="51">
        <f t="shared" si="8"/>
        <v>0</v>
      </c>
      <c r="E20" s="94">
        <f t="shared" si="9"/>
        <v>0</v>
      </c>
      <c r="F20" s="223">
        <f t="shared" si="2"/>
        <v>0</v>
      </c>
      <c r="G20" s="41">
        <v>0</v>
      </c>
      <c r="H20" s="40">
        <v>0</v>
      </c>
      <c r="I20" s="40">
        <v>0</v>
      </c>
      <c r="J20" s="88">
        <v>0</v>
      </c>
      <c r="K20" s="41">
        <v>0</v>
      </c>
      <c r="L20" s="93">
        <v>0</v>
      </c>
      <c r="M20" s="165">
        <v>0</v>
      </c>
      <c r="N20" s="40">
        <v>0</v>
      </c>
      <c r="O20" s="118">
        <v>0</v>
      </c>
      <c r="P20" s="99">
        <f t="shared" si="10"/>
        <v>0</v>
      </c>
      <c r="Q20" s="124">
        <v>0</v>
      </c>
      <c r="R20" s="93">
        <v>0</v>
      </c>
      <c r="S20" s="121">
        <f t="shared" si="11"/>
        <v>0</v>
      </c>
      <c r="T20" s="54">
        <v>0</v>
      </c>
      <c r="U20" s="93">
        <v>0</v>
      </c>
      <c r="V20" s="102">
        <f t="shared" si="12"/>
        <v>0</v>
      </c>
      <c r="W20" s="56">
        <f t="shared" si="13"/>
        <v>0</v>
      </c>
      <c r="X20" s="198">
        <f t="shared" si="7"/>
        <v>0</v>
      </c>
    </row>
    <row r="21" spans="1:24" ht="31.9" customHeight="1" x14ac:dyDescent="0.35">
      <c r="A21" s="266" t="s">
        <v>4</v>
      </c>
      <c r="B21" s="221">
        <f>Гражданские!B21</f>
        <v>2024</v>
      </c>
      <c r="C21" s="22">
        <f>Гражданские!C21</f>
        <v>39.5</v>
      </c>
      <c r="D21" s="57">
        <f t="shared" ref="D21" si="14">E21+F21</f>
        <v>138</v>
      </c>
      <c r="E21" s="205">
        <f t="shared" ref="E21" si="15">G21+H21+I21+J21</f>
        <v>126</v>
      </c>
      <c r="F21" s="58">
        <f>K21+L21+M21+N21+O21</f>
        <v>12</v>
      </c>
      <c r="G21" s="2">
        <f>SUMIF(B9:B20,2024,G9:G20)</f>
        <v>115</v>
      </c>
      <c r="H21" s="23">
        <f>SUMIF(B9:B20,2024,H9:H20)</f>
        <v>0</v>
      </c>
      <c r="I21" s="23">
        <f>SUMIF(B9:B20,2024,I9:I20)</f>
        <v>0</v>
      </c>
      <c r="J21" s="3">
        <f>SUMIF(B9:B20,2024,J9:J20)</f>
        <v>11</v>
      </c>
      <c r="K21" s="2">
        <f>SUMIF(B9:B20,2024,K9:K20)</f>
        <v>7</v>
      </c>
      <c r="L21" s="90">
        <f>SUMIF(B9:B20,2024,L9:L20)</f>
        <v>4</v>
      </c>
      <c r="M21" s="132">
        <f>SUMIF(B9:B20,2024,M9:M20)</f>
        <v>0</v>
      </c>
      <c r="N21" s="23">
        <f>SUMIF(B9:B20,2024,N9:N20)</f>
        <v>0</v>
      </c>
      <c r="O21" s="95">
        <f>SUMIF(B9:B20,2024,O9:O20)</f>
        <v>1</v>
      </c>
      <c r="P21" s="201">
        <f t="shared" si="10"/>
        <v>3</v>
      </c>
      <c r="Q21" s="132">
        <f>SUMIF(B9:B20,2024,Q9:Q20)</f>
        <v>2</v>
      </c>
      <c r="R21" s="23">
        <f>SUMIF(B9:B20,2024,R9:R20)</f>
        <v>1</v>
      </c>
      <c r="S21" s="206">
        <f t="shared" si="11"/>
        <v>1</v>
      </c>
      <c r="T21" s="23">
        <f>SUMIF(B9:B20,2024,T9:T20)</f>
        <v>1</v>
      </c>
      <c r="U21" s="90">
        <f>SUMIF(B9:B20,2024,U9:U20)</f>
        <v>0</v>
      </c>
      <c r="V21" s="103">
        <f t="shared" si="5"/>
        <v>33.333333333333329</v>
      </c>
      <c r="W21" s="106">
        <f t="shared" si="6"/>
        <v>98.550724637681157</v>
      </c>
      <c r="X21" s="199">
        <f t="shared" si="7"/>
        <v>3.4936708860759493</v>
      </c>
    </row>
    <row r="22" spans="1:24" ht="16.149999999999999" customHeight="1" thickBot="1" x14ac:dyDescent="0.4">
      <c r="A22" s="267"/>
      <c r="B22" s="222">
        <f>Гражданские!B22</f>
        <v>2023</v>
      </c>
      <c r="C22" s="45">
        <f>Гражданские!C22</f>
        <v>39.5</v>
      </c>
      <c r="D22" s="60">
        <f t="shared" si="0"/>
        <v>127</v>
      </c>
      <c r="E22" s="202">
        <f t="shared" si="9"/>
        <v>81</v>
      </c>
      <c r="F22" s="61">
        <f>K22+L22+M22+N22+O22</f>
        <v>46</v>
      </c>
      <c r="G22" s="47">
        <f>SUMIF(B9:B20,2023,G9:G20)</f>
        <v>77</v>
      </c>
      <c r="H22" s="46">
        <f>SUMIF(B9:B20,2023,H9:H20)</f>
        <v>0</v>
      </c>
      <c r="I22" s="46">
        <f>SUMIF(B9:B20,2023,I9:I20)</f>
        <v>3</v>
      </c>
      <c r="J22" s="48">
        <f>SUMIF(B9:B20,2023,J9:J20)</f>
        <v>1</v>
      </c>
      <c r="K22" s="47">
        <f>SUMIF(B9:B20,2023,K9:K20)</f>
        <v>23</v>
      </c>
      <c r="L22" s="91">
        <f>SUMIF(B9:B20,2023,L9:L20)</f>
        <v>15</v>
      </c>
      <c r="M22" s="133">
        <f>SUMIF(B9:B20,2023,M9:M20)</f>
        <v>5</v>
      </c>
      <c r="N22" s="46">
        <f>SUMIF(B9:B20,2023,N9:N20)</f>
        <v>0</v>
      </c>
      <c r="O22" s="96">
        <f>SUMIF(B9:B20,2023,O9:O20)</f>
        <v>3</v>
      </c>
      <c r="P22" s="203">
        <f t="shared" si="10"/>
        <v>3</v>
      </c>
      <c r="Q22" s="133">
        <f>SUMIF(B9:B20,2023,Q9:Q20)</f>
        <v>2</v>
      </c>
      <c r="R22" s="46">
        <f>SUMIF(B9:B20,2023,R9:R20)</f>
        <v>1</v>
      </c>
      <c r="S22" s="204">
        <f t="shared" si="11"/>
        <v>2</v>
      </c>
      <c r="T22" s="46">
        <f>SUMIF(B9:B20,2023,T9:T20)</f>
        <v>1</v>
      </c>
      <c r="U22" s="91">
        <f>SUMIF(B9:B20,2023,U9:U20)</f>
        <v>1</v>
      </c>
      <c r="V22" s="104">
        <f t="shared" si="5"/>
        <v>66.666666666666657</v>
      </c>
      <c r="W22" s="107">
        <f t="shared" si="6"/>
        <v>99.212598425196845</v>
      </c>
      <c r="X22" s="200">
        <f t="shared" si="7"/>
        <v>3.2151898734177213</v>
      </c>
    </row>
    <row r="24" spans="1:24" x14ac:dyDescent="0.35">
      <c r="B24" s="25" t="s">
        <v>22</v>
      </c>
      <c r="C24" s="25"/>
      <c r="D24" s="25"/>
      <c r="E24" s="25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4" x14ac:dyDescent="0.3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 x14ac:dyDescent="0.35">
      <c r="B26" s="271" t="str">
        <f>IF(OR(T9&gt;Q9,T10&gt;Q10, T11&gt;Q11, T12&gt;Q12, T13&gt;Q13, T14&gt;Q14, T15&gt;Q15, T16&gt;Q16, T17&gt;Q17, T18&gt;Q18, T19&gt;Q19, T20&gt;Q20),"ОШИБКА","")</f>
        <v/>
      </c>
      <c r="C26" s="271"/>
      <c r="D26" s="271"/>
      <c r="E26" s="228" t="s">
        <v>68</v>
      </c>
      <c r="F26" s="228"/>
      <c r="G26" s="228"/>
      <c r="H26" s="228"/>
      <c r="I26" s="270" t="s">
        <v>69</v>
      </c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</row>
    <row r="27" spans="1:24" ht="16.899999999999999" customHeight="1" x14ac:dyDescent="0.35">
      <c r="B27" s="64"/>
      <c r="C27" s="64"/>
      <c r="D27" s="64"/>
      <c r="E27" s="26"/>
      <c r="F27" s="26"/>
      <c r="G27" s="26"/>
      <c r="H27" s="26"/>
      <c r="I27" s="252" t="s">
        <v>70</v>
      </c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</row>
    <row r="28" spans="1:24" x14ac:dyDescent="0.35">
      <c r="B28" s="64"/>
      <c r="C28" s="64"/>
      <c r="D28" s="64"/>
      <c r="E28" s="26"/>
      <c r="F28" s="26"/>
      <c r="G28" s="26"/>
      <c r="H28" s="26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</row>
    <row r="29" spans="1:24" x14ac:dyDescent="0.35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 x14ac:dyDescent="0.35">
      <c r="B30" s="271" t="str">
        <f>IF(OR(U9&gt;R9,U10&gt;R10, U11&gt;R11, U12&gt;R12, U13&gt;R13, U14&gt;R14, U15&gt;R15, U16&gt;R16, U17&gt;R17, U18&gt;R18, U19&gt;R19, U20&gt;R20),"ОШИБКА","")</f>
        <v/>
      </c>
      <c r="C30" s="271"/>
      <c r="D30" s="271"/>
      <c r="E30" s="228" t="s">
        <v>71</v>
      </c>
      <c r="F30" s="228"/>
      <c r="G30" s="228"/>
      <c r="H30" s="228"/>
      <c r="I30" s="270" t="s">
        <v>72</v>
      </c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</row>
    <row r="31" spans="1:24" x14ac:dyDescent="0.35">
      <c r="B31" s="64"/>
      <c r="C31" s="64"/>
      <c r="D31" s="64"/>
      <c r="I31" s="252" t="s">
        <v>73</v>
      </c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</row>
    <row r="32" spans="1:24" x14ac:dyDescent="0.35">
      <c r="B32" s="64"/>
      <c r="C32" s="64"/>
      <c r="D32" s="64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</row>
    <row r="33" spans="2:24" x14ac:dyDescent="0.35">
      <c r="B33" s="64"/>
      <c r="C33" s="64"/>
      <c r="D33" s="64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2:24" x14ac:dyDescent="0.35">
      <c r="B34" s="63"/>
      <c r="C34" s="63"/>
      <c r="D34" s="63"/>
    </row>
    <row r="35" spans="2:24" ht="16.899999999999999" customHeight="1" x14ac:dyDescent="0.35">
      <c r="B35" s="64"/>
      <c r="C35" s="64"/>
      <c r="D35" s="64"/>
      <c r="E35" s="26"/>
      <c r="F35" s="26"/>
      <c r="G35" s="26"/>
      <c r="H35" s="26"/>
    </row>
    <row r="36" spans="2:24" x14ac:dyDescent="0.35">
      <c r="B36" s="64"/>
      <c r="C36" s="64"/>
      <c r="D36" s="64"/>
      <c r="E36" s="26"/>
      <c r="F36" s="26"/>
      <c r="G36" s="26"/>
      <c r="H36" s="26"/>
    </row>
    <row r="37" spans="2:24" x14ac:dyDescent="0.35">
      <c r="B37" s="64"/>
      <c r="C37" s="64"/>
      <c r="D37" s="64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2:24" x14ac:dyDescent="0.35">
      <c r="B38" s="63"/>
      <c r="C38" s="63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</sheetData>
  <mergeCells count="51">
    <mergeCell ref="I31:X32"/>
    <mergeCell ref="A13:A14"/>
    <mergeCell ref="A15:A16"/>
    <mergeCell ref="A17:A18"/>
    <mergeCell ref="A21:A22"/>
    <mergeCell ref="B26:D26"/>
    <mergeCell ref="E26:H26"/>
    <mergeCell ref="I26:X26"/>
    <mergeCell ref="I27:X28"/>
    <mergeCell ref="B30:D30"/>
    <mergeCell ref="E30:H30"/>
    <mergeCell ref="I30:X30"/>
    <mergeCell ref="A19:A20"/>
    <mergeCell ref="A11:A12"/>
    <mergeCell ref="A4:A7"/>
    <mergeCell ref="B4:B7"/>
    <mergeCell ref="C4:C7"/>
    <mergeCell ref="D4:D7"/>
    <mergeCell ref="A9:A10"/>
    <mergeCell ref="V1:X3"/>
    <mergeCell ref="X4:X7"/>
    <mergeCell ref="E6:E7"/>
    <mergeCell ref="F6:F7"/>
    <mergeCell ref="G6:G7"/>
    <mergeCell ref="H6:H7"/>
    <mergeCell ref="I6:I7"/>
    <mergeCell ref="J6:J7"/>
    <mergeCell ref="E4:F5"/>
    <mergeCell ref="U6:U7"/>
    <mergeCell ref="V6:V7"/>
    <mergeCell ref="M5:O6"/>
    <mergeCell ref="W4:W7"/>
    <mergeCell ref="G4:J5"/>
    <mergeCell ref="K5:L6"/>
    <mergeCell ref="K4:O4"/>
    <mergeCell ref="P4:R5"/>
    <mergeCell ref="S4:V5"/>
    <mergeCell ref="S6:S7"/>
    <mergeCell ref="T6:T7"/>
    <mergeCell ref="P6:P7"/>
    <mergeCell ref="Q6:Q7"/>
    <mergeCell ref="R6:R7"/>
    <mergeCell ref="T2:U3"/>
    <mergeCell ref="P3:Q3"/>
    <mergeCell ref="F3:O3"/>
    <mergeCell ref="D2:N2"/>
    <mergeCell ref="A1:A3"/>
    <mergeCell ref="O2:Q2"/>
    <mergeCell ref="D1:U1"/>
    <mergeCell ref="R2:S2"/>
    <mergeCell ref="B1:C3"/>
  </mergeCells>
  <conditionalFormatting sqref="O9:O18">
    <cfRule type="cellIs" dxfId="86" priority="85" operator="greaterThan">
      <formula>100</formula>
    </cfRule>
  </conditionalFormatting>
  <conditionalFormatting sqref="C9:C18">
    <cfRule type="cellIs" dxfId="85" priority="83" operator="greaterThan">
      <formula>12</formula>
    </cfRule>
  </conditionalFormatting>
  <conditionalFormatting sqref="B26:D26">
    <cfRule type="containsText" dxfId="84" priority="81" operator="containsText" text="ошибка">
      <formula>NOT(ISERROR(SEARCH("ошибка",B26)))</formula>
    </cfRule>
    <cfRule type="cellIs" dxfId="83" priority="82" operator="equal">
      <formula>"""ошибка"""</formula>
    </cfRule>
  </conditionalFormatting>
  <conditionalFormatting sqref="B30:D30">
    <cfRule type="containsText" dxfId="82" priority="79" operator="containsText" text="ошибка">
      <formula>NOT(ISERROR(SEARCH("ошибка",B30)))</formula>
    </cfRule>
    <cfRule type="cellIs" dxfId="81" priority="80" operator="equal">
      <formula>"""ошибка"""</formula>
    </cfRule>
  </conditionalFormatting>
  <conditionalFormatting sqref="M9:N18">
    <cfRule type="expression" dxfId="80" priority="78">
      <formula>L9&lt;M9</formula>
    </cfRule>
  </conditionalFormatting>
  <conditionalFormatting sqref="U9:U18">
    <cfRule type="expression" dxfId="79" priority="76">
      <formula>R9&lt;U9</formula>
    </cfRule>
  </conditionalFormatting>
  <conditionalFormatting sqref="V9:V18">
    <cfRule type="cellIs" dxfId="78" priority="75" operator="greaterThan">
      <formula>100</formula>
    </cfRule>
  </conditionalFormatting>
  <conditionalFormatting sqref="B34:D38">
    <cfRule type="containsText" dxfId="77" priority="72" operator="containsText" text="ошибка">
      <formula>NOT(ISERROR(SEARCH("ошибка",B34)))</formula>
    </cfRule>
  </conditionalFormatting>
  <conditionalFormatting sqref="A1:A3">
    <cfRule type="containsText" dxfId="76" priority="68" operator="containsText" text="ПРОВЕРИТЬ ОШИБКИ">
      <formula>NOT(ISERROR(SEARCH("ПРОВЕРИТЬ ОШИБКИ",A1)))</formula>
    </cfRule>
  </conditionalFormatting>
  <conditionalFormatting sqref="T9:T18">
    <cfRule type="expression" dxfId="75" priority="65">
      <formula>T9&gt;Q9</formula>
    </cfRule>
  </conditionalFormatting>
  <conditionalFormatting sqref="S9:S18">
    <cfRule type="cellIs" dxfId="74" priority="64" operator="greaterThan">
      <formula>P9</formula>
    </cfRule>
  </conditionalFormatting>
  <conditionalFormatting sqref="Q9:Q18">
    <cfRule type="expression" dxfId="73" priority="63">
      <formula>Q9&lt;T9</formula>
    </cfRule>
  </conditionalFormatting>
  <conditionalFormatting sqref="R9:R18">
    <cfRule type="expression" dxfId="72" priority="43">
      <formula>R9&lt;U9</formula>
    </cfRule>
  </conditionalFormatting>
  <conditionalFormatting sqref="P9">
    <cfRule type="cellIs" dxfId="71" priority="42" operator="lessThan">
      <formula>$S$9</formula>
    </cfRule>
  </conditionalFormatting>
  <conditionalFormatting sqref="P10">
    <cfRule type="cellIs" dxfId="70" priority="41" operator="lessThan">
      <formula>$S$10</formula>
    </cfRule>
  </conditionalFormatting>
  <conditionalFormatting sqref="P11">
    <cfRule type="cellIs" dxfId="69" priority="40" operator="lessThan">
      <formula>$S$11</formula>
    </cfRule>
  </conditionalFormatting>
  <conditionalFormatting sqref="P12">
    <cfRule type="cellIs" dxfId="68" priority="39" operator="lessThan">
      <formula>$S$12</formula>
    </cfRule>
  </conditionalFormatting>
  <conditionalFormatting sqref="P13">
    <cfRule type="cellIs" dxfId="67" priority="38" operator="lessThan">
      <formula>$S$13</formula>
    </cfRule>
  </conditionalFormatting>
  <conditionalFormatting sqref="P14">
    <cfRule type="cellIs" dxfId="66" priority="37" operator="lessThan">
      <formula>$S$14</formula>
    </cfRule>
  </conditionalFormatting>
  <conditionalFormatting sqref="P15">
    <cfRule type="cellIs" dxfId="65" priority="36" operator="lessThan">
      <formula>$S$15</formula>
    </cfRule>
  </conditionalFormatting>
  <conditionalFormatting sqref="P16">
    <cfRule type="cellIs" dxfId="64" priority="35" operator="lessThan">
      <formula>$S$16</formula>
    </cfRule>
  </conditionalFormatting>
  <conditionalFormatting sqref="P17">
    <cfRule type="cellIs" dxfId="63" priority="34" operator="lessThan">
      <formula>$S$17</formula>
    </cfRule>
  </conditionalFormatting>
  <conditionalFormatting sqref="P18">
    <cfRule type="cellIs" dxfId="62" priority="33" operator="lessThan">
      <formula>$S$18</formula>
    </cfRule>
  </conditionalFormatting>
  <conditionalFormatting sqref="T21">
    <cfRule type="cellIs" dxfId="61" priority="24" operator="greaterThan">
      <formula>$Q$21</formula>
    </cfRule>
  </conditionalFormatting>
  <conditionalFormatting sqref="U21">
    <cfRule type="cellIs" dxfId="60" priority="23" operator="greaterThan">
      <formula>$R$21</formula>
    </cfRule>
  </conditionalFormatting>
  <conditionalFormatting sqref="T22">
    <cfRule type="cellIs" dxfId="59" priority="22" operator="greaterThan">
      <formula>$Q$22</formula>
    </cfRule>
  </conditionalFormatting>
  <conditionalFormatting sqref="U22">
    <cfRule type="cellIs" dxfId="58" priority="21" operator="greaterThan">
      <formula>$R$22</formula>
    </cfRule>
  </conditionalFormatting>
  <conditionalFormatting sqref="V21">
    <cfRule type="cellIs" dxfId="57" priority="20" operator="greaterThan">
      <formula>100</formula>
    </cfRule>
  </conditionalFormatting>
  <conditionalFormatting sqref="V22">
    <cfRule type="cellIs" dxfId="56" priority="19" operator="greaterThan">
      <formula>100</formula>
    </cfRule>
  </conditionalFormatting>
  <conditionalFormatting sqref="O19:O20">
    <cfRule type="cellIs" dxfId="55" priority="18" operator="greaterThan">
      <formula>100</formula>
    </cfRule>
  </conditionalFormatting>
  <conditionalFormatting sqref="C19:C20">
    <cfRule type="cellIs" dxfId="54" priority="17" operator="greaterThan">
      <formula>12</formula>
    </cfRule>
  </conditionalFormatting>
  <conditionalFormatting sqref="M19:N20">
    <cfRule type="expression" dxfId="53" priority="16">
      <formula>L19&lt;M19</formula>
    </cfRule>
  </conditionalFormatting>
  <conditionalFormatting sqref="U19:U20">
    <cfRule type="expression" dxfId="52" priority="15">
      <formula>R19&lt;U19</formula>
    </cfRule>
  </conditionalFormatting>
  <conditionalFormatting sqref="V19:V20">
    <cfRule type="cellIs" dxfId="51" priority="14" operator="greaterThan">
      <formula>100</formula>
    </cfRule>
  </conditionalFormatting>
  <conditionalFormatting sqref="T19:T20">
    <cfRule type="expression" dxfId="50" priority="13">
      <formula>T19&gt;Q19</formula>
    </cfRule>
  </conditionalFormatting>
  <conditionalFormatting sqref="S19:S22">
    <cfRule type="cellIs" dxfId="49" priority="12" operator="greaterThan">
      <formula>P19</formula>
    </cfRule>
  </conditionalFormatting>
  <conditionalFormatting sqref="Q19:Q20">
    <cfRule type="expression" dxfId="48" priority="11">
      <formula>Q19&lt;T19</formula>
    </cfRule>
  </conditionalFormatting>
  <conditionalFormatting sqref="R19:R20">
    <cfRule type="expression" dxfId="47" priority="10">
      <formula>R19&lt;U19</formula>
    </cfRule>
  </conditionalFormatting>
  <conditionalFormatting sqref="P19">
    <cfRule type="cellIs" dxfId="46" priority="9" operator="lessThan">
      <formula>$S$17</formula>
    </cfRule>
  </conditionalFormatting>
  <conditionalFormatting sqref="P20 P22">
    <cfRule type="cellIs" dxfId="45" priority="8" operator="lessThan">
      <formula>$S$18</formula>
    </cfRule>
  </conditionalFormatting>
  <conditionalFormatting sqref="M22">
    <cfRule type="cellIs" dxfId="44" priority="7" operator="greaterThan">
      <formula>$L$22</formula>
    </cfRule>
  </conditionalFormatting>
  <conditionalFormatting sqref="L21">
    <cfRule type="cellIs" dxfId="43" priority="6" operator="greaterThan">
      <formula>$G$21</formula>
    </cfRule>
  </conditionalFormatting>
  <conditionalFormatting sqref="L22">
    <cfRule type="cellIs" dxfId="42" priority="5" operator="greaterThan">
      <formula>$G$22</formula>
    </cfRule>
  </conditionalFormatting>
  <conditionalFormatting sqref="M21">
    <cfRule type="cellIs" dxfId="41" priority="4" operator="greaterThan">
      <formula>$L$21</formula>
    </cfRule>
  </conditionalFormatting>
  <conditionalFormatting sqref="R21">
    <cfRule type="cellIs" dxfId="40" priority="3" operator="greaterThan">
      <formula>$Q$21</formula>
    </cfRule>
  </conditionalFormatting>
  <conditionalFormatting sqref="R22">
    <cfRule type="cellIs" dxfId="39" priority="2" operator="greaterThan">
      <formula>$Q$22</formula>
    </cfRule>
  </conditionalFormatting>
  <conditionalFormatting sqref="P21">
    <cfRule type="cellIs" dxfId="38" priority="1" operator="lessThan">
      <formula>$S$17</formula>
    </cfRule>
  </conditionalFormatting>
  <dataValidations count="1">
    <dataValidation type="list" allowBlank="1" showInputMessage="1" showErrorMessage="1" promptTitle="период" prompt="выбрать из списка" sqref="O2">
      <formula1>за_период</formula1>
    </dataValidation>
  </dataValidations>
  <pageMargins left="0.31496062992125984" right="0.31496062992125984" top="1.1417322834645669" bottom="0.74803149606299213" header="0.31496062992125984" footer="0.31496062992125984"/>
  <pageSetup paperSize="9" scale="8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</sheetPr>
  <dimension ref="A1:T38"/>
  <sheetViews>
    <sheetView tabSelected="1" view="pageBreakPreview" zoomScale="85" zoomScaleNormal="80" zoomScaleSheetLayoutView="85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P15" sqref="P15"/>
    </sheetView>
  </sheetViews>
  <sheetFormatPr defaultColWidth="8.81640625" defaultRowHeight="16.5" x14ac:dyDescent="0.35"/>
  <cols>
    <col min="1" max="1" width="21.26953125" style="1" customWidth="1"/>
    <col min="2" max="2" width="5.7265625" style="1" customWidth="1"/>
    <col min="3" max="3" width="9.26953125" style="1" customWidth="1"/>
    <col min="4" max="6" width="5.7265625" style="1" customWidth="1"/>
    <col min="7" max="7" width="8.453125" style="1" customWidth="1"/>
    <col min="8" max="8" width="11" style="1" customWidth="1"/>
    <col min="9" max="9" width="8.7265625" style="1" customWidth="1"/>
    <col min="10" max="11" width="5.7265625" style="1" customWidth="1"/>
    <col min="12" max="15" width="8.7265625" style="1" customWidth="1"/>
    <col min="16" max="17" width="6.7265625" style="1" customWidth="1"/>
    <col min="18" max="18" width="8.7265625" style="1" customWidth="1"/>
    <col min="19" max="19" width="7.7265625" style="1" customWidth="1"/>
    <col min="20" max="20" width="8.7265625" style="1" customWidth="1"/>
    <col min="21" max="16384" width="8.81640625" style="1"/>
  </cols>
  <sheetData>
    <row r="1" spans="1:20" x14ac:dyDescent="0.35">
      <c r="A1" s="250" t="str">
        <f>IF(OR(B26="ОШИБКА",B30="ОШИБКА",B34="ОШИБКА",B38="ОШИБКА"),"ПРОВЕРИТЬ ОШИБКИ","")</f>
        <v/>
      </c>
      <c r="B1" s="272" t="s">
        <v>76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</row>
    <row r="2" spans="1:20" ht="16.899999999999999" customHeight="1" x14ac:dyDescent="0.35">
      <c r="A2" s="250"/>
      <c r="B2" s="296" t="s">
        <v>77</v>
      </c>
      <c r="C2" s="352"/>
      <c r="D2" s="352"/>
      <c r="E2" s="248" t="s">
        <v>20</v>
      </c>
      <c r="F2" s="248"/>
      <c r="G2" s="248"/>
      <c r="H2" s="140" t="str">
        <f>Гражданские!I2</f>
        <v>2024 года</v>
      </c>
      <c r="I2" s="281" t="s">
        <v>75</v>
      </c>
      <c r="J2" s="281"/>
      <c r="K2" s="281"/>
      <c r="L2" s="281"/>
      <c r="M2" s="281"/>
      <c r="N2" s="281"/>
      <c r="O2" s="281"/>
      <c r="P2" s="281"/>
      <c r="Q2" s="277" t="str">
        <f>Гражданские!T2</f>
        <v xml:space="preserve"> 2023 года)</v>
      </c>
      <c r="R2" s="277"/>
      <c r="S2" s="272"/>
      <c r="T2" s="272"/>
    </row>
    <row r="3" spans="1:20" ht="17" thickBot="1" x14ac:dyDescent="0.4">
      <c r="A3" s="251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95"/>
      <c r="T3" s="295"/>
    </row>
    <row r="4" spans="1:20" ht="15.65" customHeight="1" thickBot="1" x14ac:dyDescent="0.4">
      <c r="A4" s="342" t="s">
        <v>6</v>
      </c>
      <c r="B4" s="345" t="s">
        <v>5</v>
      </c>
      <c r="C4" s="312" t="s">
        <v>44</v>
      </c>
      <c r="D4" s="367" t="s">
        <v>97</v>
      </c>
      <c r="E4" s="383"/>
      <c r="F4" s="383"/>
      <c r="G4" s="383"/>
      <c r="H4" s="383"/>
      <c r="I4" s="383"/>
      <c r="J4" s="383"/>
      <c r="K4" s="383"/>
      <c r="L4" s="383"/>
      <c r="M4" s="383"/>
      <c r="N4" s="368"/>
      <c r="O4" s="365" t="s">
        <v>96</v>
      </c>
      <c r="P4" s="367" t="s">
        <v>90</v>
      </c>
      <c r="Q4" s="368"/>
      <c r="R4" s="371" t="s">
        <v>101</v>
      </c>
      <c r="S4" s="373" t="s">
        <v>99</v>
      </c>
      <c r="T4" s="312" t="s">
        <v>100</v>
      </c>
    </row>
    <row r="5" spans="1:20" ht="30" customHeight="1" thickBot="1" x14ac:dyDescent="0.4">
      <c r="A5" s="343"/>
      <c r="B5" s="346"/>
      <c r="C5" s="313"/>
      <c r="D5" s="361" t="s">
        <v>88</v>
      </c>
      <c r="E5" s="362"/>
      <c r="F5" s="362"/>
      <c r="G5" s="362"/>
      <c r="H5" s="363"/>
      <c r="I5" s="363"/>
      <c r="J5" s="363"/>
      <c r="K5" s="364"/>
      <c r="L5" s="381" t="s">
        <v>86</v>
      </c>
      <c r="M5" s="382"/>
      <c r="N5" s="365" t="s">
        <v>98</v>
      </c>
      <c r="O5" s="366"/>
      <c r="P5" s="369"/>
      <c r="Q5" s="370"/>
      <c r="R5" s="372"/>
      <c r="S5" s="374"/>
      <c r="T5" s="313"/>
    </row>
    <row r="6" spans="1:20" ht="59.25" customHeight="1" x14ac:dyDescent="0.35">
      <c r="A6" s="343"/>
      <c r="B6" s="346"/>
      <c r="C6" s="358"/>
      <c r="D6" s="378" t="s">
        <v>55</v>
      </c>
      <c r="E6" s="340" t="s">
        <v>81</v>
      </c>
      <c r="F6" s="323"/>
      <c r="G6" s="324"/>
      <c r="H6" s="379" t="s">
        <v>80</v>
      </c>
      <c r="I6" s="380"/>
      <c r="J6" s="354" t="s">
        <v>84</v>
      </c>
      <c r="K6" s="360" t="s">
        <v>85</v>
      </c>
      <c r="L6" s="354" t="s">
        <v>87</v>
      </c>
      <c r="M6" s="377" t="s">
        <v>89</v>
      </c>
      <c r="N6" s="366"/>
      <c r="O6" s="366"/>
      <c r="P6" s="319" t="s">
        <v>92</v>
      </c>
      <c r="Q6" s="375" t="s">
        <v>93</v>
      </c>
      <c r="R6" s="372"/>
      <c r="S6" s="374"/>
      <c r="T6" s="313"/>
    </row>
    <row r="7" spans="1:20" ht="85.15" customHeight="1" thickBot="1" x14ac:dyDescent="0.4">
      <c r="A7" s="356"/>
      <c r="B7" s="357"/>
      <c r="C7" s="359"/>
      <c r="D7" s="359"/>
      <c r="E7" s="215" t="s">
        <v>78</v>
      </c>
      <c r="F7" s="216" t="s">
        <v>79</v>
      </c>
      <c r="G7" s="217" t="s">
        <v>114</v>
      </c>
      <c r="H7" s="218" t="s">
        <v>82</v>
      </c>
      <c r="I7" s="141" t="s">
        <v>83</v>
      </c>
      <c r="J7" s="355"/>
      <c r="K7" s="360"/>
      <c r="L7" s="355"/>
      <c r="M7" s="310"/>
      <c r="N7" s="366"/>
      <c r="O7" s="366"/>
      <c r="P7" s="354"/>
      <c r="Q7" s="376"/>
      <c r="R7" s="372"/>
      <c r="S7" s="374"/>
      <c r="T7" s="353"/>
    </row>
    <row r="8" spans="1:20" ht="16.899999999999999" customHeight="1" thickBot="1" x14ac:dyDescent="0.35">
      <c r="A8" s="69"/>
      <c r="B8" s="70"/>
      <c r="C8" s="71">
        <v>1</v>
      </c>
      <c r="D8" s="112">
        <v>2</v>
      </c>
      <c r="E8" s="72">
        <v>3</v>
      </c>
      <c r="F8" s="73">
        <v>4</v>
      </c>
      <c r="G8" s="74">
        <v>5</v>
      </c>
      <c r="H8" s="113">
        <v>6</v>
      </c>
      <c r="I8" s="74">
        <v>7</v>
      </c>
      <c r="J8" s="113">
        <v>8</v>
      </c>
      <c r="K8" s="111">
        <v>9</v>
      </c>
      <c r="L8" s="72">
        <v>10</v>
      </c>
      <c r="M8" s="74">
        <v>11</v>
      </c>
      <c r="N8" s="111">
        <v>12</v>
      </c>
      <c r="O8" s="78">
        <v>13</v>
      </c>
      <c r="P8" s="72">
        <v>14</v>
      </c>
      <c r="Q8" s="111">
        <v>15</v>
      </c>
      <c r="R8" s="78">
        <v>16</v>
      </c>
      <c r="S8" s="76">
        <v>17</v>
      </c>
      <c r="T8" s="78">
        <v>20</v>
      </c>
    </row>
    <row r="9" spans="1:20" ht="25.15" customHeight="1" x14ac:dyDescent="0.35">
      <c r="A9" s="238" t="s">
        <v>1</v>
      </c>
      <c r="B9" s="80">
        <f>Гражданские!B9</f>
        <v>2024</v>
      </c>
      <c r="C9" s="65">
        <f>Гражданские!C9</f>
        <v>10</v>
      </c>
      <c r="D9" s="119">
        <f>E9+F9+G9+H9+I9+J9+K9</f>
        <v>15</v>
      </c>
      <c r="E9" s="8">
        <v>1</v>
      </c>
      <c r="F9" s="219">
        <v>1</v>
      </c>
      <c r="G9" s="9">
        <v>1</v>
      </c>
      <c r="H9" s="128">
        <v>5</v>
      </c>
      <c r="I9" s="9">
        <v>2</v>
      </c>
      <c r="J9" s="128">
        <v>3</v>
      </c>
      <c r="K9" s="89">
        <v>2</v>
      </c>
      <c r="L9" s="8">
        <v>32</v>
      </c>
      <c r="M9" s="9">
        <v>13</v>
      </c>
      <c r="N9" s="142">
        <f>D9+L9</f>
        <v>47</v>
      </c>
      <c r="O9" s="158">
        <v>0</v>
      </c>
      <c r="P9" s="159">
        <v>0</v>
      </c>
      <c r="Q9" s="89">
        <v>0</v>
      </c>
      <c r="R9" s="151">
        <v>0</v>
      </c>
      <c r="S9" s="149">
        <f>N9+O9+P9+R9</f>
        <v>47</v>
      </c>
      <c r="T9" s="188">
        <f>IFERROR(S9/C9,0)</f>
        <v>4.7</v>
      </c>
    </row>
    <row r="10" spans="1:20" ht="16.149999999999999" customHeight="1" x14ac:dyDescent="0.35">
      <c r="A10" s="225"/>
      <c r="B10" s="81">
        <f>Гражданские!B10</f>
        <v>2023</v>
      </c>
      <c r="C10" s="66">
        <f>Гражданские!C10</f>
        <v>10</v>
      </c>
      <c r="D10" s="135">
        <f t="shared" ref="D10:D22" si="0">E10+F10+G10+H10+I10+J10+K10</f>
        <v>1</v>
      </c>
      <c r="E10" s="31">
        <v>1</v>
      </c>
      <c r="F10" s="29">
        <v>0</v>
      </c>
      <c r="G10" s="32">
        <v>0</v>
      </c>
      <c r="H10" s="129">
        <v>0</v>
      </c>
      <c r="I10" s="32">
        <v>0</v>
      </c>
      <c r="J10" s="129">
        <v>0</v>
      </c>
      <c r="K10" s="136">
        <v>0</v>
      </c>
      <c r="L10" s="34">
        <v>34</v>
      </c>
      <c r="M10" s="139">
        <v>24</v>
      </c>
      <c r="N10" s="143">
        <f t="shared" ref="N10:N21" si="1">D10+L10</f>
        <v>35</v>
      </c>
      <c r="O10" s="160">
        <v>0</v>
      </c>
      <c r="P10" s="161">
        <v>0</v>
      </c>
      <c r="Q10" s="92">
        <v>0</v>
      </c>
      <c r="R10" s="152">
        <v>0</v>
      </c>
      <c r="S10" s="150">
        <f t="shared" ref="S10:S22" si="2">N10+O10+P10+R10</f>
        <v>35</v>
      </c>
      <c r="T10" s="191">
        <f t="shared" ref="T10:T22" si="3">IFERROR(S10/C10,0)</f>
        <v>3.5</v>
      </c>
    </row>
    <row r="11" spans="1:20" ht="25.15" customHeight="1" x14ac:dyDescent="0.35">
      <c r="A11" s="225" t="s">
        <v>110</v>
      </c>
      <c r="B11" s="80">
        <f>Гражданские!B11</f>
        <v>2024</v>
      </c>
      <c r="C11" s="67">
        <f>Гражданские!C11</f>
        <v>9.5</v>
      </c>
      <c r="D11" s="134">
        <f t="shared" si="0"/>
        <v>51</v>
      </c>
      <c r="E11" s="11">
        <v>7</v>
      </c>
      <c r="F11" s="157">
        <v>7</v>
      </c>
      <c r="G11" s="12">
        <v>0</v>
      </c>
      <c r="H11" s="130">
        <v>12</v>
      </c>
      <c r="I11" s="12">
        <v>22</v>
      </c>
      <c r="J11" s="130">
        <v>2</v>
      </c>
      <c r="K11" s="137">
        <v>1</v>
      </c>
      <c r="L11" s="8">
        <v>39</v>
      </c>
      <c r="M11" s="9">
        <v>20</v>
      </c>
      <c r="N11" s="142">
        <f t="shared" si="1"/>
        <v>90</v>
      </c>
      <c r="O11" s="162">
        <v>0</v>
      </c>
      <c r="P11" s="159">
        <v>0</v>
      </c>
      <c r="Q11" s="89">
        <v>0</v>
      </c>
      <c r="R11" s="151">
        <v>0</v>
      </c>
      <c r="S11" s="149">
        <f t="shared" si="2"/>
        <v>90</v>
      </c>
      <c r="T11" s="188">
        <f t="shared" si="3"/>
        <v>9.473684210526315</v>
      </c>
    </row>
    <row r="12" spans="1:20" ht="16.149999999999999" customHeight="1" x14ac:dyDescent="0.35">
      <c r="A12" s="225"/>
      <c r="B12" s="81">
        <f>Гражданские!B12</f>
        <v>2023</v>
      </c>
      <c r="C12" s="66">
        <f>Гражданские!C12</f>
        <v>9.5</v>
      </c>
      <c r="D12" s="135">
        <f t="shared" si="0"/>
        <v>24</v>
      </c>
      <c r="E12" s="31">
        <v>7</v>
      </c>
      <c r="F12" s="29">
        <v>7</v>
      </c>
      <c r="G12" s="32">
        <v>1</v>
      </c>
      <c r="H12" s="129">
        <v>4</v>
      </c>
      <c r="I12" s="32">
        <v>3</v>
      </c>
      <c r="J12" s="129">
        <v>1</v>
      </c>
      <c r="K12" s="136">
        <v>1</v>
      </c>
      <c r="L12" s="34">
        <v>47</v>
      </c>
      <c r="M12" s="139">
        <v>39</v>
      </c>
      <c r="N12" s="143">
        <f t="shared" si="1"/>
        <v>71</v>
      </c>
      <c r="O12" s="160">
        <v>0</v>
      </c>
      <c r="P12" s="161">
        <v>0</v>
      </c>
      <c r="Q12" s="92">
        <v>0</v>
      </c>
      <c r="R12" s="152">
        <v>0</v>
      </c>
      <c r="S12" s="150">
        <f>N12+O12+P12+R12</f>
        <v>71</v>
      </c>
      <c r="T12" s="191">
        <f t="shared" si="3"/>
        <v>7.4736842105263159</v>
      </c>
    </row>
    <row r="13" spans="1:20" ht="25.15" customHeight="1" x14ac:dyDescent="0.35">
      <c r="A13" s="225" t="s">
        <v>2</v>
      </c>
      <c r="B13" s="80">
        <f>Гражданские!B13</f>
        <v>2024</v>
      </c>
      <c r="C13" s="67">
        <f>Гражданские!C13</f>
        <v>10</v>
      </c>
      <c r="D13" s="134">
        <f t="shared" si="0"/>
        <v>39</v>
      </c>
      <c r="E13" s="11">
        <v>4</v>
      </c>
      <c r="F13" s="157">
        <v>13</v>
      </c>
      <c r="G13" s="12">
        <v>1</v>
      </c>
      <c r="H13" s="130">
        <v>8</v>
      </c>
      <c r="I13" s="12">
        <v>12</v>
      </c>
      <c r="J13" s="130">
        <v>0</v>
      </c>
      <c r="K13" s="137">
        <v>1</v>
      </c>
      <c r="L13" s="8">
        <v>0</v>
      </c>
      <c r="M13" s="9">
        <v>0</v>
      </c>
      <c r="N13" s="142">
        <f t="shared" si="1"/>
        <v>39</v>
      </c>
      <c r="O13" s="162">
        <v>89</v>
      </c>
      <c r="P13" s="159">
        <v>6</v>
      </c>
      <c r="Q13" s="89">
        <v>0</v>
      </c>
      <c r="R13" s="151">
        <v>3</v>
      </c>
      <c r="S13" s="149">
        <f t="shared" si="2"/>
        <v>137</v>
      </c>
      <c r="T13" s="188">
        <f t="shared" si="3"/>
        <v>13.7</v>
      </c>
    </row>
    <row r="14" spans="1:20" ht="16.149999999999999" customHeight="1" x14ac:dyDescent="0.35">
      <c r="A14" s="225"/>
      <c r="B14" s="81">
        <f>Гражданские!B14</f>
        <v>2023</v>
      </c>
      <c r="C14" s="66">
        <f>Гражданские!C14</f>
        <v>10</v>
      </c>
      <c r="D14" s="135">
        <f t="shared" si="0"/>
        <v>42</v>
      </c>
      <c r="E14" s="31">
        <v>6</v>
      </c>
      <c r="F14" s="29">
        <v>5</v>
      </c>
      <c r="G14" s="32">
        <v>1</v>
      </c>
      <c r="H14" s="129">
        <v>27</v>
      </c>
      <c r="I14" s="32">
        <v>2</v>
      </c>
      <c r="J14" s="129">
        <v>0</v>
      </c>
      <c r="K14" s="136">
        <v>1</v>
      </c>
      <c r="L14" s="34">
        <v>0</v>
      </c>
      <c r="M14" s="139">
        <v>0</v>
      </c>
      <c r="N14" s="143">
        <f t="shared" si="1"/>
        <v>42</v>
      </c>
      <c r="O14" s="160">
        <v>109</v>
      </c>
      <c r="P14" s="161">
        <v>11</v>
      </c>
      <c r="Q14" s="92">
        <v>0</v>
      </c>
      <c r="R14" s="152">
        <v>9</v>
      </c>
      <c r="S14" s="150">
        <f t="shared" si="2"/>
        <v>171</v>
      </c>
      <c r="T14" s="191">
        <f t="shared" si="3"/>
        <v>17.100000000000001</v>
      </c>
    </row>
    <row r="15" spans="1:20" ht="25.15" customHeight="1" x14ac:dyDescent="0.35">
      <c r="A15" s="225" t="str">
        <f>Гражданские!A15</f>
        <v>Киселева Н.С.</v>
      </c>
      <c r="B15" s="80">
        <f>Гражданские!B15</f>
        <v>2024</v>
      </c>
      <c r="C15" s="67">
        <f>Гражданские!C15</f>
        <v>10</v>
      </c>
      <c r="D15" s="134">
        <f t="shared" si="0"/>
        <v>52</v>
      </c>
      <c r="E15" s="11">
        <v>7</v>
      </c>
      <c r="F15" s="157">
        <v>15</v>
      </c>
      <c r="G15" s="12">
        <v>0</v>
      </c>
      <c r="H15" s="130">
        <v>12</v>
      </c>
      <c r="I15" s="12">
        <v>18</v>
      </c>
      <c r="J15" s="130">
        <v>0</v>
      </c>
      <c r="K15" s="137">
        <v>0</v>
      </c>
      <c r="L15" s="8">
        <v>0</v>
      </c>
      <c r="M15" s="9">
        <v>0</v>
      </c>
      <c r="N15" s="142">
        <f t="shared" si="1"/>
        <v>52</v>
      </c>
      <c r="O15" s="162">
        <v>69</v>
      </c>
      <c r="P15" s="159">
        <v>0</v>
      </c>
      <c r="Q15" s="89">
        <v>0</v>
      </c>
      <c r="R15" s="151">
        <v>6</v>
      </c>
      <c r="S15" s="149">
        <f t="shared" si="2"/>
        <v>127</v>
      </c>
      <c r="T15" s="188">
        <f t="shared" si="3"/>
        <v>12.7</v>
      </c>
    </row>
    <row r="16" spans="1:20" ht="16.149999999999999" customHeight="1" x14ac:dyDescent="0.35">
      <c r="A16" s="225"/>
      <c r="B16" s="81">
        <f>Гражданские!B16</f>
        <v>2023</v>
      </c>
      <c r="C16" s="66">
        <f>Гражданские!C16</f>
        <v>10</v>
      </c>
      <c r="D16" s="135">
        <f t="shared" si="0"/>
        <v>19</v>
      </c>
      <c r="E16" s="31">
        <v>8</v>
      </c>
      <c r="F16" s="29">
        <v>3</v>
      </c>
      <c r="G16" s="32">
        <v>2</v>
      </c>
      <c r="H16" s="129">
        <v>5</v>
      </c>
      <c r="I16" s="32">
        <v>1</v>
      </c>
      <c r="J16" s="129">
        <v>0</v>
      </c>
      <c r="K16" s="136">
        <v>0</v>
      </c>
      <c r="L16" s="34">
        <v>0</v>
      </c>
      <c r="M16" s="139">
        <v>0</v>
      </c>
      <c r="N16" s="143">
        <f>D16+L16</f>
        <v>19</v>
      </c>
      <c r="O16" s="160">
        <v>78</v>
      </c>
      <c r="P16" s="161">
        <v>4</v>
      </c>
      <c r="Q16" s="92">
        <v>0</v>
      </c>
      <c r="R16" s="152">
        <v>5</v>
      </c>
      <c r="S16" s="150">
        <f t="shared" si="2"/>
        <v>106</v>
      </c>
      <c r="T16" s="191">
        <f t="shared" si="3"/>
        <v>10.6</v>
      </c>
    </row>
    <row r="17" spans="1:20" ht="25.15" customHeight="1" x14ac:dyDescent="0.35">
      <c r="A17" s="225"/>
      <c r="B17" s="80"/>
      <c r="C17" s="67">
        <f>Гражданские!C17</f>
        <v>0</v>
      </c>
      <c r="D17" s="134">
        <f t="shared" si="0"/>
        <v>0</v>
      </c>
      <c r="E17" s="11">
        <v>0</v>
      </c>
      <c r="F17" s="157">
        <v>0</v>
      </c>
      <c r="G17" s="12">
        <v>0</v>
      </c>
      <c r="H17" s="130">
        <v>0</v>
      </c>
      <c r="I17" s="12">
        <v>0</v>
      </c>
      <c r="J17" s="130">
        <v>0</v>
      </c>
      <c r="K17" s="137">
        <v>0</v>
      </c>
      <c r="L17" s="8">
        <v>0</v>
      </c>
      <c r="M17" s="9">
        <v>0</v>
      </c>
      <c r="N17" s="142">
        <f t="shared" si="1"/>
        <v>0</v>
      </c>
      <c r="O17" s="162">
        <v>0</v>
      </c>
      <c r="P17" s="159">
        <v>0</v>
      </c>
      <c r="Q17" s="89">
        <v>0</v>
      </c>
      <c r="R17" s="151">
        <v>0</v>
      </c>
      <c r="S17" s="149">
        <f t="shared" si="2"/>
        <v>0</v>
      </c>
      <c r="T17" s="188">
        <f t="shared" si="3"/>
        <v>0</v>
      </c>
    </row>
    <row r="18" spans="1:20" ht="16.149999999999999" customHeight="1" x14ac:dyDescent="0.35">
      <c r="A18" s="226"/>
      <c r="B18" s="81"/>
      <c r="C18" s="68">
        <f>Гражданские!C18</f>
        <v>0</v>
      </c>
      <c r="D18" s="144">
        <f t="shared" si="0"/>
        <v>0</v>
      </c>
      <c r="E18" s="41">
        <v>0</v>
      </c>
      <c r="F18" s="40">
        <v>0</v>
      </c>
      <c r="G18" s="42">
        <v>0</v>
      </c>
      <c r="H18" s="131">
        <v>0</v>
      </c>
      <c r="I18" s="42">
        <v>0</v>
      </c>
      <c r="J18" s="131">
        <v>0</v>
      </c>
      <c r="K18" s="138">
        <v>0</v>
      </c>
      <c r="L18" s="53">
        <v>0</v>
      </c>
      <c r="M18" s="154">
        <v>0</v>
      </c>
      <c r="N18" s="145">
        <f t="shared" si="1"/>
        <v>0</v>
      </c>
      <c r="O18" s="163">
        <v>0</v>
      </c>
      <c r="P18" s="164">
        <v>0</v>
      </c>
      <c r="Q18" s="93">
        <v>0</v>
      </c>
      <c r="R18" s="153">
        <v>0</v>
      </c>
      <c r="S18" s="155">
        <f t="shared" si="2"/>
        <v>0</v>
      </c>
      <c r="T18" s="191">
        <f t="shared" si="3"/>
        <v>0</v>
      </c>
    </row>
    <row r="19" spans="1:20" ht="25.15" customHeight="1" x14ac:dyDescent="0.35">
      <c r="A19" s="225"/>
      <c r="B19" s="80"/>
      <c r="C19" s="171">
        <f>Гражданские!C19</f>
        <v>0</v>
      </c>
      <c r="D19" s="179">
        <f t="shared" ref="D19:D20" si="4">E19+F19+G19+H19+I19+J19+K19</f>
        <v>0</v>
      </c>
      <c r="E19" s="166">
        <v>0</v>
      </c>
      <c r="F19" s="172">
        <v>0</v>
      </c>
      <c r="G19" s="167">
        <v>0</v>
      </c>
      <c r="H19" s="183">
        <v>0</v>
      </c>
      <c r="I19" s="167">
        <v>0</v>
      </c>
      <c r="J19" s="183">
        <v>0</v>
      </c>
      <c r="K19" s="176">
        <v>0</v>
      </c>
      <c r="L19" s="166">
        <v>0</v>
      </c>
      <c r="M19" s="167">
        <v>0</v>
      </c>
      <c r="N19" s="181">
        <f t="shared" ref="N19:N20" si="5">D19+L19</f>
        <v>0</v>
      </c>
      <c r="O19" s="184">
        <v>0</v>
      </c>
      <c r="P19" s="185">
        <v>0</v>
      </c>
      <c r="Q19" s="176">
        <v>0</v>
      </c>
      <c r="R19" s="186">
        <v>0</v>
      </c>
      <c r="S19" s="182">
        <f t="shared" ref="S19:S20" si="6">N19+O19+P19+R19</f>
        <v>0</v>
      </c>
      <c r="T19" s="192">
        <f t="shared" si="3"/>
        <v>0</v>
      </c>
    </row>
    <row r="20" spans="1:20" ht="16.149999999999999" customHeight="1" thickBot="1" x14ac:dyDescent="0.4">
      <c r="A20" s="226"/>
      <c r="B20" s="81"/>
      <c r="C20" s="68">
        <f>Гражданские!C20</f>
        <v>0</v>
      </c>
      <c r="D20" s="144">
        <f t="shared" si="4"/>
        <v>0</v>
      </c>
      <c r="E20" s="41">
        <v>0</v>
      </c>
      <c r="F20" s="40">
        <v>0</v>
      </c>
      <c r="G20" s="42">
        <v>0</v>
      </c>
      <c r="H20" s="131">
        <v>0</v>
      </c>
      <c r="I20" s="42">
        <v>0</v>
      </c>
      <c r="J20" s="131">
        <v>0</v>
      </c>
      <c r="K20" s="138">
        <v>0</v>
      </c>
      <c r="L20" s="53">
        <v>0</v>
      </c>
      <c r="M20" s="154">
        <v>0</v>
      </c>
      <c r="N20" s="145">
        <f t="shared" si="5"/>
        <v>0</v>
      </c>
      <c r="O20" s="163">
        <v>0</v>
      </c>
      <c r="P20" s="164">
        <v>0</v>
      </c>
      <c r="Q20" s="93">
        <v>0</v>
      </c>
      <c r="R20" s="153">
        <v>0</v>
      </c>
      <c r="S20" s="155">
        <f t="shared" si="6"/>
        <v>0</v>
      </c>
      <c r="T20" s="198">
        <f t="shared" si="3"/>
        <v>0</v>
      </c>
    </row>
    <row r="21" spans="1:20" ht="31.9" customHeight="1" x14ac:dyDescent="0.35">
      <c r="A21" s="266" t="s">
        <v>4</v>
      </c>
      <c r="B21" s="221">
        <f>Гражданские!B21</f>
        <v>2024</v>
      </c>
      <c r="C21" s="22">
        <f>Гражданские!C21</f>
        <v>39.5</v>
      </c>
      <c r="D21" s="206">
        <f t="shared" si="0"/>
        <v>157</v>
      </c>
      <c r="E21" s="2">
        <f>SUMIF(B9:B20,2024,E9:E20)</f>
        <v>19</v>
      </c>
      <c r="F21" s="207">
        <f>SUMIF(B9:B20,2024,F9:F20)</f>
        <v>36</v>
      </c>
      <c r="G21" s="3">
        <f>SUMIF(B9:B20,2024,G9:G20)</f>
        <v>2</v>
      </c>
      <c r="H21" s="132">
        <f>SUMIF(B9:B20,2024,H9:H20)</f>
        <v>37</v>
      </c>
      <c r="I21" s="23">
        <f>SUMIF(B9:B20,2024,I9:I20)</f>
        <v>54</v>
      </c>
      <c r="J21" s="23">
        <f>SUMIF(B9:B20,2024,J9:J20)</f>
        <v>5</v>
      </c>
      <c r="K21" s="24">
        <f>SUMIF(B9:B20,2024,K9:K20)</f>
        <v>4</v>
      </c>
      <c r="L21" s="2">
        <f>SUMIF(B9:B20,2024,L9:L20)</f>
        <v>71</v>
      </c>
      <c r="M21" s="23">
        <f>SUMIF(B9:B20,2024,M9:M20)</f>
        <v>33</v>
      </c>
      <c r="N21" s="208">
        <f t="shared" si="1"/>
        <v>228</v>
      </c>
      <c r="O21" s="147">
        <f>SUMIF(B9:B20,2024,O9:O20)</f>
        <v>158</v>
      </c>
      <c r="P21" s="209">
        <f>SUMIF(B9:B20,2024,P9:P20)</f>
        <v>6</v>
      </c>
      <c r="Q21" s="90">
        <f>SUMIF(B9:B20,2024,Q9:Q20)</f>
        <v>0</v>
      </c>
      <c r="R21" s="156">
        <f>SUMIF(B9:B20,2024,R9:R20)</f>
        <v>9</v>
      </c>
      <c r="S21" s="210">
        <f t="shared" si="2"/>
        <v>401</v>
      </c>
      <c r="T21" s="199">
        <f t="shared" si="3"/>
        <v>10.151898734177216</v>
      </c>
    </row>
    <row r="22" spans="1:20" ht="16.149999999999999" customHeight="1" thickBot="1" x14ac:dyDescent="0.4">
      <c r="A22" s="267"/>
      <c r="B22" s="222">
        <f>Гражданские!B22</f>
        <v>2023</v>
      </c>
      <c r="C22" s="45">
        <f>Гражданские!C22</f>
        <v>39.5</v>
      </c>
      <c r="D22" s="211">
        <f t="shared" si="0"/>
        <v>86</v>
      </c>
      <c r="E22" s="47">
        <f>SUMIF(B9:B20,2023,E9:E20)</f>
        <v>22</v>
      </c>
      <c r="F22" s="212">
        <f>SUMIF(B9:B20,2023,F9:F20)</f>
        <v>15</v>
      </c>
      <c r="G22" s="48">
        <f>SUMIF(B9:B20,2023,G9:G20)</f>
        <v>4</v>
      </c>
      <c r="H22" s="133">
        <f>SUMIF(B9:B20,2023,H9:H20)</f>
        <v>36</v>
      </c>
      <c r="I22" s="46">
        <f>SUMIF(B9:B20,2023,I9:I20)</f>
        <v>6</v>
      </c>
      <c r="J22" s="46">
        <f>SUMIF(B9:B20,2023,J9:J20)</f>
        <v>1</v>
      </c>
      <c r="K22" s="49">
        <f>SUMIF(B9:B20,2023,K9:K20)</f>
        <v>2</v>
      </c>
      <c r="L22" s="47">
        <f>SUMIF(B9:B20,2023,L9:L20)</f>
        <v>81</v>
      </c>
      <c r="M22" s="46">
        <f>SUMIF(B9:B20,2023,M9:M20)</f>
        <v>63</v>
      </c>
      <c r="N22" s="213">
        <f>D22+L22</f>
        <v>167</v>
      </c>
      <c r="O22" s="146">
        <f>SUMIF(B9:B20,2023,O9:O20)</f>
        <v>187</v>
      </c>
      <c r="P22" s="203">
        <f>SUMIF(B9:B20,2023,P9:P20)</f>
        <v>15</v>
      </c>
      <c r="Q22" s="91">
        <f>SUMIF(B9:B20,2023,Q9:Q20)</f>
        <v>0</v>
      </c>
      <c r="R22" s="187">
        <f>SUMIF(B9:B20,2023,R9:R20)</f>
        <v>14</v>
      </c>
      <c r="S22" s="214">
        <f t="shared" si="2"/>
        <v>383</v>
      </c>
      <c r="T22" s="200">
        <f t="shared" si="3"/>
        <v>9.6962025316455698</v>
      </c>
    </row>
    <row r="24" spans="1:20" x14ac:dyDescent="0.35">
      <c r="B24" s="25" t="s">
        <v>22</v>
      </c>
      <c r="C24" s="25"/>
      <c r="D24" s="25"/>
      <c r="E24" s="25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1:20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1:20" x14ac:dyDescent="0.35">
      <c r="B26" s="271" t="str">
        <f>IF(OR(M9&gt;L9,M10&gt;L10, M11&gt;L11, M12&gt;L12, M13&gt;L13, M14&gt;L14, M15&gt;L15, M16&gt;L16, M17&gt;L17, M18&gt;L18, M19&gt;L19, M20&gt;L20),"ОШИБКА","")</f>
        <v/>
      </c>
      <c r="C26" s="271"/>
      <c r="D26" s="271"/>
      <c r="E26" s="228" t="s">
        <v>26</v>
      </c>
      <c r="F26" s="228"/>
      <c r="G26" s="228"/>
      <c r="H26" s="228"/>
      <c r="I26" s="270" t="s">
        <v>28</v>
      </c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</row>
    <row r="27" spans="1:20" ht="16.899999999999999" customHeight="1" x14ac:dyDescent="0.35">
      <c r="B27" s="64"/>
      <c r="C27" s="64"/>
      <c r="D27" s="64"/>
      <c r="E27" s="26"/>
      <c r="F27" s="26"/>
      <c r="G27" s="26"/>
      <c r="H27" s="26"/>
      <c r="I27" s="252" t="s">
        <v>91</v>
      </c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</row>
    <row r="28" spans="1:20" x14ac:dyDescent="0.35">
      <c r="B28" s="64"/>
      <c r="C28" s="64"/>
      <c r="D28" s="64"/>
      <c r="E28" s="26"/>
      <c r="F28" s="26"/>
      <c r="G28" s="26"/>
      <c r="H28" s="26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</row>
    <row r="29" spans="1:20" x14ac:dyDescent="0.25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1:20" x14ac:dyDescent="0.35">
      <c r="B30" s="271" t="str">
        <f>IF(OR(Q9&gt;P9,Q10&gt;P10,Q11&gt;P11,Q12&gt;P12,Q13&gt;P13,Q14&gt;P14,Q15&gt;P15,Q16&gt;P16,Q17&gt;P17,Q18&gt;P18,Q19&gt;P19,Q20&gt;P20),"ОШИБКА","")</f>
        <v/>
      </c>
      <c r="C30" s="271"/>
      <c r="D30" s="271"/>
      <c r="E30" s="228" t="s">
        <v>31</v>
      </c>
      <c r="F30" s="228"/>
      <c r="G30" s="228"/>
      <c r="H30" s="228"/>
      <c r="I30" s="270" t="s">
        <v>94</v>
      </c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</row>
    <row r="31" spans="1:20" x14ac:dyDescent="0.35">
      <c r="B31" s="64"/>
      <c r="C31" s="64"/>
      <c r="D31" s="64"/>
      <c r="I31" s="252" t="s">
        <v>95</v>
      </c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</row>
    <row r="32" spans="1:20" x14ac:dyDescent="0.35">
      <c r="B32" s="64"/>
      <c r="C32" s="64"/>
      <c r="D32" s="64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</row>
    <row r="33" spans="2:20" x14ac:dyDescent="0.35">
      <c r="B33" s="64"/>
      <c r="C33" s="64"/>
      <c r="D33" s="64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2:20" x14ac:dyDescent="0.35">
      <c r="B34" s="63"/>
      <c r="C34" s="63"/>
      <c r="D34" s="63"/>
    </row>
    <row r="35" spans="2:20" ht="16.899999999999999" customHeight="1" x14ac:dyDescent="0.35">
      <c r="B35" s="64"/>
      <c r="C35" s="64"/>
      <c r="D35" s="64"/>
      <c r="E35" s="26"/>
      <c r="F35" s="26"/>
      <c r="G35" s="26"/>
      <c r="H35" s="26"/>
    </row>
    <row r="36" spans="2:20" x14ac:dyDescent="0.35">
      <c r="B36" s="64"/>
      <c r="C36" s="64"/>
      <c r="D36" s="64"/>
      <c r="E36" s="26"/>
      <c r="F36" s="26"/>
      <c r="G36" s="26"/>
      <c r="H36" s="26"/>
    </row>
    <row r="37" spans="2:20" x14ac:dyDescent="0.35">
      <c r="B37" s="64"/>
      <c r="C37" s="64"/>
      <c r="D37" s="64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  <row r="38" spans="2:20" x14ac:dyDescent="0.35">
      <c r="B38" s="63"/>
      <c r="C38" s="63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</row>
  </sheetData>
  <sheetProtection password="CE28" sheet="1" objects="1" scenarios="1"/>
  <mergeCells count="44">
    <mergeCell ref="Q2:R2"/>
    <mergeCell ref="I31:T32"/>
    <mergeCell ref="A13:A14"/>
    <mergeCell ref="A15:A16"/>
    <mergeCell ref="A17:A18"/>
    <mergeCell ref="A21:A22"/>
    <mergeCell ref="B26:D26"/>
    <mergeCell ref="E26:H26"/>
    <mergeCell ref="I26:T26"/>
    <mergeCell ref="I27:T28"/>
    <mergeCell ref="B30:D30"/>
    <mergeCell ref="E30:H30"/>
    <mergeCell ref="I30:T30"/>
    <mergeCell ref="L5:M5"/>
    <mergeCell ref="D4:N4"/>
    <mergeCell ref="A11:A12"/>
    <mergeCell ref="L6:L7"/>
    <mergeCell ref="M6:M7"/>
    <mergeCell ref="A9:A10"/>
    <mergeCell ref="D6:D7"/>
    <mergeCell ref="E6:G6"/>
    <mergeCell ref="H6:I6"/>
    <mergeCell ref="O4:O7"/>
    <mergeCell ref="P4:Q5"/>
    <mergeCell ref="R4:R7"/>
    <mergeCell ref="S4:S7"/>
    <mergeCell ref="Q6:Q7"/>
    <mergeCell ref="P6:P7"/>
    <mergeCell ref="S1:T3"/>
    <mergeCell ref="A19:A20"/>
    <mergeCell ref="A1:A3"/>
    <mergeCell ref="B2:D2"/>
    <mergeCell ref="E2:G2"/>
    <mergeCell ref="I2:P2"/>
    <mergeCell ref="B1:R1"/>
    <mergeCell ref="B3:R3"/>
    <mergeCell ref="T4:T7"/>
    <mergeCell ref="J6:J7"/>
    <mergeCell ref="A4:A7"/>
    <mergeCell ref="B4:B7"/>
    <mergeCell ref="C4:C7"/>
    <mergeCell ref="K6:K7"/>
    <mergeCell ref="D5:K5"/>
    <mergeCell ref="N5:N7"/>
  </mergeCells>
  <conditionalFormatting sqref="C9:C18">
    <cfRule type="cellIs" dxfId="37" priority="61" operator="greaterThan">
      <formula>12</formula>
    </cfRule>
  </conditionalFormatting>
  <conditionalFormatting sqref="B26:D26">
    <cfRule type="containsText" dxfId="36" priority="59" operator="containsText" text="ошибка">
      <formula>NOT(ISERROR(SEARCH("ошибка",B26)))</formula>
    </cfRule>
    <cfRule type="cellIs" dxfId="35" priority="60" operator="equal">
      <formula>"""ошибка"""</formula>
    </cfRule>
  </conditionalFormatting>
  <conditionalFormatting sqref="B30:D30">
    <cfRule type="containsText" dxfId="34" priority="57" operator="containsText" text="ошибка">
      <formula>NOT(ISERROR(SEARCH("ошибка",B30)))</formula>
    </cfRule>
    <cfRule type="cellIs" dxfId="33" priority="58" operator="equal">
      <formula>"""ошибка"""</formula>
    </cfRule>
  </conditionalFormatting>
  <conditionalFormatting sqref="M9:M18">
    <cfRule type="expression" dxfId="32" priority="56">
      <formula>L9&lt;M9</formula>
    </cfRule>
  </conditionalFormatting>
  <conditionalFormatting sqref="R9:R18">
    <cfRule type="expression" dxfId="31" priority="54">
      <formula>Q9&lt;R9</formula>
    </cfRule>
  </conditionalFormatting>
  <conditionalFormatting sqref="S9:S18 S21:S22">
    <cfRule type="cellIs" dxfId="30" priority="53" operator="greaterThan">
      <formula>100</formula>
    </cfRule>
  </conditionalFormatting>
  <conditionalFormatting sqref="B34:D38">
    <cfRule type="containsText" dxfId="29" priority="50" operator="containsText" text="ошибка">
      <formula>NOT(ISERROR(SEARCH("ошибка",B34)))</formula>
    </cfRule>
  </conditionalFormatting>
  <conditionalFormatting sqref="C21">
    <cfRule type="cellIs" dxfId="28" priority="49" operator="greaterThan">
      <formula>60</formula>
    </cfRule>
  </conditionalFormatting>
  <conditionalFormatting sqref="C22">
    <cfRule type="cellIs" dxfId="27" priority="48" operator="greaterThan">
      <formula>60</formula>
    </cfRule>
  </conditionalFormatting>
  <conditionalFormatting sqref="A1:A3">
    <cfRule type="containsText" dxfId="26" priority="46" operator="containsText" text="ПРОВЕРИТЬ ОШИБКИ">
      <formula>NOT(ISERROR(SEARCH("ПРОВЕРИТЬ ОШИБКИ",A1)))</formula>
    </cfRule>
  </conditionalFormatting>
  <conditionalFormatting sqref="M9:M18">
    <cfRule type="expression" dxfId="25" priority="45">
      <formula>M9&gt;L9</formula>
    </cfRule>
  </conditionalFormatting>
  <conditionalFormatting sqref="Q9:Q18">
    <cfRule type="expression" dxfId="24" priority="31">
      <formula>Q9&gt;P9</formula>
    </cfRule>
  </conditionalFormatting>
  <conditionalFormatting sqref="P9">
    <cfRule type="cellIs" dxfId="23" priority="28" operator="lessThan">
      <formula>$Q$9</formula>
    </cfRule>
  </conditionalFormatting>
  <conditionalFormatting sqref="P10">
    <cfRule type="cellIs" dxfId="22" priority="27" operator="lessThan">
      <formula>$Q$10</formula>
    </cfRule>
  </conditionalFormatting>
  <conditionalFormatting sqref="P11">
    <cfRule type="cellIs" dxfId="21" priority="26" operator="lessThan">
      <formula>$Q$11</formula>
    </cfRule>
  </conditionalFormatting>
  <conditionalFormatting sqref="P12">
    <cfRule type="cellIs" dxfId="20" priority="25" operator="lessThan">
      <formula>$Q$12</formula>
    </cfRule>
  </conditionalFormatting>
  <conditionalFormatting sqref="P13">
    <cfRule type="cellIs" dxfId="19" priority="24" operator="lessThan">
      <formula>$Q$13</formula>
    </cfRule>
  </conditionalFormatting>
  <conditionalFormatting sqref="P14">
    <cfRule type="cellIs" dxfId="18" priority="23" operator="lessThan">
      <formula>$Q$14</formula>
    </cfRule>
  </conditionalFormatting>
  <conditionalFormatting sqref="P15">
    <cfRule type="cellIs" dxfId="17" priority="22" operator="lessThan">
      <formula>$Q$15</formula>
    </cfRule>
  </conditionalFormatting>
  <conditionalFormatting sqref="P16">
    <cfRule type="cellIs" dxfId="16" priority="21" operator="lessThan">
      <formula>$Q$17</formula>
    </cfRule>
  </conditionalFormatting>
  <conditionalFormatting sqref="P17">
    <cfRule type="cellIs" dxfId="15" priority="20" operator="lessThan">
      <formula>$Q$17</formula>
    </cfRule>
  </conditionalFormatting>
  <conditionalFormatting sqref="P18">
    <cfRule type="cellIs" dxfId="14" priority="19" operator="lessThan">
      <formula>$Q$18</formula>
    </cfRule>
  </conditionalFormatting>
  <conditionalFormatting sqref="P21">
    <cfRule type="cellIs" dxfId="13" priority="18" operator="lessThan">
      <formula>$Q$21</formula>
    </cfRule>
  </conditionalFormatting>
  <conditionalFormatting sqref="P22">
    <cfRule type="cellIs" dxfId="12" priority="17" operator="lessThan">
      <formula>$Q$22</formula>
    </cfRule>
  </conditionalFormatting>
  <conditionalFormatting sqref="C19:C20">
    <cfRule type="cellIs" dxfId="11" priority="16" operator="greaterThan">
      <formula>12</formula>
    </cfRule>
  </conditionalFormatting>
  <conditionalFormatting sqref="M19:M20">
    <cfRule type="expression" dxfId="10" priority="15">
      <formula>L19&lt;M19</formula>
    </cfRule>
  </conditionalFormatting>
  <conditionalFormatting sqref="R19:R20">
    <cfRule type="expression" dxfId="9" priority="14">
      <formula>Q19&lt;R19</formula>
    </cfRule>
  </conditionalFormatting>
  <conditionalFormatting sqref="S19:S20">
    <cfRule type="cellIs" dxfId="8" priority="13" operator="greaterThan">
      <formula>100</formula>
    </cfRule>
  </conditionalFormatting>
  <conditionalFormatting sqref="M19:M20">
    <cfRule type="expression" dxfId="7" priority="12">
      <formula>M19&gt;L19</formula>
    </cfRule>
  </conditionalFormatting>
  <conditionalFormatting sqref="Q19:Q20">
    <cfRule type="expression" dxfId="6" priority="9">
      <formula>Q19&gt;P19</formula>
    </cfRule>
  </conditionalFormatting>
  <conditionalFormatting sqref="P19">
    <cfRule type="cellIs" dxfId="5" priority="8" operator="lessThan">
      <formula>$Q$17</formula>
    </cfRule>
  </conditionalFormatting>
  <conditionalFormatting sqref="P20">
    <cfRule type="cellIs" dxfId="4" priority="7" operator="lessThan">
      <formula>$Q$18</formula>
    </cfRule>
  </conditionalFormatting>
  <conditionalFormatting sqref="M22">
    <cfRule type="cellIs" dxfId="3" priority="6" operator="greaterThan">
      <formula>$L$22</formula>
    </cfRule>
  </conditionalFormatting>
  <conditionalFormatting sqref="M21">
    <cfRule type="cellIs" dxfId="2" priority="3" operator="greaterThan">
      <formula>$L$21</formula>
    </cfRule>
  </conditionalFormatting>
  <conditionalFormatting sqref="R22">
    <cfRule type="cellIs" dxfId="1" priority="1" operator="greaterThan">
      <formula>$Q$22</formula>
    </cfRule>
  </conditionalFormatting>
  <conditionalFormatting sqref="R21">
    <cfRule type="cellIs" dxfId="0" priority="2" operator="greaterThan">
      <formula>$Q$21</formula>
    </cfRule>
  </conditionalFormatting>
  <dataValidations count="1">
    <dataValidation type="list" allowBlank="1" showInputMessage="1" showErrorMessage="1" promptTitle="период" prompt="выбрать из списка" sqref="E2">
      <formula1>за_период</formula1>
    </dataValidation>
  </dataValidations>
  <pageMargins left="0.31496062992125984" right="0.31496062992125984" top="1.1417322834645669" bottom="0.74803149606299213" header="0.31496062992125984" footer="0.31496062992125984"/>
  <pageSetup paperSize="9" scale="8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Гражданские</vt:lpstr>
      <vt:lpstr>Административные</vt:lpstr>
      <vt:lpstr>Уголовные</vt:lpstr>
      <vt:lpstr>По КоАП РФ</vt:lpstr>
      <vt:lpstr>Материалы</vt:lpstr>
      <vt:lpstr>Административные!Область_печати</vt:lpstr>
      <vt:lpstr>Гражданские!Область_печати</vt:lpstr>
      <vt:lpstr>Материалы!Область_печати</vt:lpstr>
      <vt:lpstr>'По КоАП РФ'!Область_печати</vt:lpstr>
      <vt:lpstr>Уголовные!Область_печати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Вагинак Чнаваян</dc:creator>
  <cp:lastModifiedBy>Каргапольский районный суд</cp:lastModifiedBy>
  <cp:lastPrinted>2025-01-09T04:11:30Z</cp:lastPrinted>
  <dcterms:created xsi:type="dcterms:W3CDTF">2020-02-13T04:55:56Z</dcterms:created>
  <dcterms:modified xsi:type="dcterms:W3CDTF">2025-01-29T08:40:03Z</dcterms:modified>
</cp:coreProperties>
</file>